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slicerCaches/slicerCache6.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tables/table2.xml" ContentType="application/vnd.openxmlformats-officedocument.spreadsheetml.table+xml"/>
  <Override PartName="/xl/slicers/slicer2.xml" ContentType="application/vnd.ms-excel.slicer+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tables/table3.xml" ContentType="application/vnd.openxmlformats-officedocument.spreadsheetml.table+xml"/>
  <Override PartName="/xl/slicers/slicer3.xml" ContentType="application/vnd.ms-excel.slicer+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4.xml" ContentType="application/vnd.openxmlformats-officedocument.drawing+xml"/>
  <Override PartName="/xl/tables/table4.xml" ContentType="application/vnd.openxmlformats-officedocument.spreadsheetml.table+xml"/>
  <Override PartName="/xl/slicers/slicer4.xml" ContentType="application/vnd.ms-excel.slicer+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drawings/drawing5.xml" ContentType="application/vnd.openxmlformats-officedocument.drawing+xml"/>
  <Override PartName="/xl/tables/table5.xml" ContentType="application/vnd.openxmlformats-officedocument.spreadsheetml.table+xml"/>
  <Override PartName="/xl/slicers/slicer5.xml" ContentType="application/vnd.ms-excel.slicer+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C:\Clark\Conservation_Status\Con Status Report Tables\"/>
    </mc:Choice>
  </mc:AlternateContent>
  <xr:revisionPtr revIDLastSave="0" documentId="13_ncr:1_{4BF8D14C-0923-4068-8B1B-BCBA705E5B4E}" xr6:coauthVersionLast="47" xr6:coauthVersionMax="47" xr10:uidLastSave="{00000000-0000-0000-0000-000000000000}"/>
  <bookViews>
    <workbookView xWindow="-38510" yWindow="-9540" windowWidth="38620" windowHeight="21220" tabRatio="917" xr2:uid="{54E5FB32-3AF8-4D78-8413-A26397D95BF5}"/>
  </bookViews>
  <sheets>
    <sheet name="Regional Stats" sheetId="19" r:id="rId1"/>
    <sheet name="Conservation, Status and Desig." sheetId="8" r:id="rId2"/>
    <sheet name="Conversion &amp; conservation 12-22" sheetId="22" r:id="rId3"/>
    <sheet name="Conservation, Status and De (2)" sheetId="26" r:id="rId4"/>
    <sheet name="Conservation Types Detail" sheetId="29" r:id="rId5"/>
  </sheets>
  <definedNames>
    <definedName name="Slicer_Geography">#N/A</definedName>
    <definedName name="Slicer_Geography_Type1">#N/A</definedName>
    <definedName name="Slicer_Geography1">#N/A</definedName>
    <definedName name="Slicer_Region">#N/A</definedName>
    <definedName name="Slicer_Region1">#N/A</definedName>
    <definedName name="Slicer_State">#N/A</definedName>
  </definedNames>
  <calcPr calcId="191029"/>
  <pivotCaches>
    <pivotCache cacheId="328" r:id="rId6"/>
  </pivotCaches>
  <extLst>
    <ext xmlns:x14="http://schemas.microsoft.com/office/spreadsheetml/2009/9/main" uri="{BBE1A952-AA13-448e-AADC-164F8A28A991}">
      <x14:slicerCaches>
        <x14:slicerCache r:id="rId7"/>
        <x14:slicerCache r:id="rId8"/>
      </x14:slicerCaches>
    </ex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9"/>
        <x14:slicerCache r:id="rId10"/>
        <x14:slicerCache r:id="rId11"/>
        <x14:slicerCache r:id="rId12"/>
      </x15:slicerCaches>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E53" i="26" l="1"/>
  <c r="AD53" i="26"/>
  <c r="AC53" i="26"/>
  <c r="AB53" i="26"/>
  <c r="AA53" i="26"/>
  <c r="Z53" i="26"/>
  <c r="Y53" i="26"/>
  <c r="X53" i="26"/>
  <c r="W53" i="26"/>
  <c r="V53" i="26"/>
  <c r="U53" i="26"/>
  <c r="T53" i="26"/>
  <c r="S53" i="26"/>
  <c r="R53" i="26"/>
  <c r="Q53" i="26"/>
  <c r="P53" i="26"/>
  <c r="O53" i="26"/>
  <c r="N53" i="26"/>
  <c r="M53" i="26"/>
  <c r="L53" i="26"/>
  <c r="K53" i="26"/>
  <c r="J53" i="26"/>
  <c r="I53" i="26"/>
  <c r="H53" i="26"/>
  <c r="G53" i="26"/>
  <c r="F53" i="26"/>
  <c r="E52" i="26"/>
  <c r="D52" i="26"/>
  <c r="E51" i="26"/>
  <c r="D51" i="26"/>
  <c r="E50" i="26"/>
  <c r="D50" i="26"/>
  <c r="E49" i="26"/>
  <c r="D49" i="26"/>
  <c r="E48" i="26"/>
  <c r="D48" i="26"/>
  <c r="E47" i="26"/>
  <c r="D47" i="26"/>
  <c r="E46" i="26"/>
  <c r="D46" i="26"/>
  <c r="E45" i="26"/>
  <c r="D45" i="26"/>
  <c r="E44" i="26"/>
  <c r="D44" i="26"/>
  <c r="E43" i="26"/>
  <c r="D43" i="26"/>
  <c r="E42" i="26"/>
  <c r="D42" i="26"/>
  <c r="E41" i="26"/>
  <c r="D41" i="26"/>
  <c r="E40" i="26"/>
  <c r="D40" i="26"/>
  <c r="E39" i="26"/>
  <c r="D39" i="26"/>
  <c r="E38" i="26"/>
  <c r="D38" i="26"/>
  <c r="E37" i="26"/>
  <c r="D37" i="26"/>
  <c r="E36" i="26"/>
  <c r="D36" i="26"/>
  <c r="E35" i="26"/>
  <c r="D35" i="26"/>
  <c r="E34" i="26"/>
  <c r="D34" i="26"/>
  <c r="E33" i="26"/>
  <c r="D33" i="26"/>
  <c r="E32" i="26"/>
  <c r="D32" i="26"/>
  <c r="E31" i="26"/>
  <c r="D31" i="26"/>
  <c r="E30" i="26"/>
  <c r="D30" i="26"/>
  <c r="E29" i="26"/>
  <c r="D29" i="26"/>
  <c r="E28" i="26"/>
  <c r="D28" i="26"/>
  <c r="E27" i="26"/>
  <c r="D27" i="26"/>
  <c r="E26" i="26"/>
  <c r="D26" i="26"/>
  <c r="E25" i="26"/>
  <c r="D25" i="26"/>
  <c r="E24" i="26"/>
  <c r="D24" i="26"/>
  <c r="E23" i="26"/>
  <c r="D23" i="26"/>
  <c r="E22" i="26"/>
  <c r="D22" i="26"/>
  <c r="E21" i="26"/>
  <c r="D21" i="26"/>
  <c r="E20" i="26"/>
  <c r="D20" i="26"/>
  <c r="J5" i="22"/>
  <c r="K5" i="22"/>
  <c r="K7" i="22"/>
  <c r="J8" i="22"/>
  <c r="K8" i="22"/>
  <c r="J9" i="22"/>
  <c r="K9" i="22"/>
  <c r="J11" i="22"/>
  <c r="K11" i="22"/>
  <c r="J12" i="22"/>
  <c r="K12" i="22"/>
  <c r="J13" i="22"/>
  <c r="K13" i="22"/>
  <c r="J14" i="22"/>
  <c r="K14" i="22"/>
  <c r="J15" i="22"/>
  <c r="K15" i="22"/>
  <c r="J16" i="22"/>
  <c r="K16" i="22"/>
  <c r="J17" i="22"/>
  <c r="K17" i="22"/>
  <c r="J18" i="22"/>
  <c r="K18" i="22"/>
  <c r="K19" i="22"/>
  <c r="K20" i="22"/>
  <c r="K21" i="22"/>
  <c r="K22" i="22"/>
  <c r="K23" i="22"/>
  <c r="K24" i="22"/>
  <c r="K25" i="22"/>
  <c r="K26" i="22"/>
  <c r="K27" i="22"/>
  <c r="K28" i="22"/>
  <c r="K29" i="22"/>
  <c r="K30" i="22"/>
  <c r="K31" i="22"/>
  <c r="K32" i="22"/>
  <c r="K33" i="22"/>
  <c r="K34" i="22"/>
  <c r="K35" i="22"/>
  <c r="K36" i="22"/>
  <c r="K37" i="22"/>
  <c r="J19" i="22"/>
  <c r="J20" i="22"/>
  <c r="J21" i="22"/>
  <c r="J22" i="22"/>
  <c r="J23" i="22"/>
  <c r="J24" i="22"/>
  <c r="J25" i="22"/>
  <c r="J26" i="22"/>
  <c r="J27" i="22"/>
  <c r="J28" i="22"/>
  <c r="J29" i="22"/>
  <c r="J30" i="22"/>
  <c r="J31" i="22"/>
  <c r="J32" i="22"/>
  <c r="J33" i="22"/>
  <c r="J34" i="22"/>
  <c r="J35" i="22"/>
  <c r="J36" i="22"/>
  <c r="J37" i="22"/>
  <c r="G53" i="8"/>
  <c r="F53" i="8"/>
  <c r="AC53" i="8"/>
  <c r="AB53" i="8"/>
  <c r="AA53" i="8"/>
  <c r="Z53" i="8"/>
  <c r="Y53" i="8"/>
  <c r="X53" i="8"/>
  <c r="W53" i="8"/>
  <c r="V53" i="8"/>
  <c r="U53" i="8"/>
  <c r="T53" i="8"/>
  <c r="S53" i="8"/>
  <c r="R53" i="8"/>
  <c r="Q53" i="8"/>
  <c r="P53" i="8"/>
  <c r="O53" i="8"/>
  <c r="N53" i="8"/>
  <c r="M53" i="8"/>
  <c r="L53" i="8"/>
  <c r="K53" i="8"/>
  <c r="J53" i="8"/>
  <c r="I53" i="8"/>
  <c r="H53" i="8"/>
  <c r="AE53" i="8"/>
  <c r="E52" i="8"/>
  <c r="D52" i="8"/>
  <c r="E51" i="8"/>
  <c r="D51" i="8"/>
  <c r="E50" i="8"/>
  <c r="D50" i="8"/>
  <c r="E49" i="8"/>
  <c r="D49" i="8"/>
  <c r="E48" i="8"/>
  <c r="D48" i="8"/>
  <c r="E47" i="8"/>
  <c r="D47" i="8"/>
  <c r="E46" i="8"/>
  <c r="D46" i="8"/>
  <c r="E45" i="8"/>
  <c r="D45" i="8"/>
  <c r="E44" i="8"/>
  <c r="D44" i="8"/>
  <c r="E43" i="8"/>
  <c r="D43" i="8"/>
  <c r="E42" i="8"/>
  <c r="D42" i="8"/>
  <c r="E41" i="8"/>
  <c r="D41" i="8"/>
  <c r="E40" i="8"/>
  <c r="D40" i="8"/>
  <c r="E39" i="8"/>
  <c r="D39" i="8"/>
  <c r="E38" i="8"/>
  <c r="D38" i="8"/>
  <c r="E37" i="8"/>
  <c r="D37" i="8"/>
  <c r="E36" i="8"/>
  <c r="D36" i="8"/>
  <c r="E35" i="8"/>
  <c r="D35" i="8"/>
  <c r="E34" i="8"/>
  <c r="D34" i="8"/>
  <c r="E33" i="8"/>
  <c r="D33" i="8"/>
  <c r="E32" i="8"/>
  <c r="D32" i="8"/>
  <c r="E31" i="8"/>
  <c r="D31" i="8"/>
  <c r="E30" i="8"/>
  <c r="D30" i="8"/>
  <c r="E29" i="8"/>
  <c r="D29" i="8"/>
  <c r="E28" i="8"/>
  <c r="D28" i="8"/>
  <c r="E27" i="8"/>
  <c r="D27" i="8"/>
  <c r="E26" i="8"/>
  <c r="D26" i="8"/>
  <c r="E25" i="8"/>
  <c r="D25" i="8"/>
  <c r="E24" i="8"/>
  <c r="D24" i="8"/>
  <c r="E23" i="8"/>
  <c r="D23" i="8"/>
  <c r="E22" i="8"/>
  <c r="D22" i="8"/>
  <c r="E21" i="8"/>
  <c r="D21" i="8"/>
  <c r="E20" i="8"/>
  <c r="D20" i="8"/>
  <c r="R7" i="19"/>
  <c r="R8" i="19"/>
  <c r="R9" i="19"/>
  <c r="R10" i="19"/>
  <c r="R11" i="19"/>
  <c r="R12" i="19"/>
  <c r="R13" i="19"/>
  <c r="R14" i="19"/>
  <c r="R15" i="19"/>
  <c r="R16" i="19"/>
  <c r="R17" i="19"/>
  <c r="R18" i="19"/>
  <c r="R19" i="19"/>
  <c r="R20" i="19"/>
  <c r="R21" i="19"/>
  <c r="R22" i="19"/>
  <c r="R23" i="19"/>
  <c r="R24" i="19"/>
  <c r="R25" i="19"/>
  <c r="R26" i="19"/>
  <c r="R27" i="19"/>
  <c r="R28" i="19"/>
  <c r="R29" i="19"/>
  <c r="R30" i="19"/>
  <c r="R31" i="19"/>
  <c r="R32" i="19"/>
  <c r="R33" i="19"/>
  <c r="R34" i="19"/>
  <c r="R35" i="19"/>
  <c r="R36" i="19"/>
  <c r="R37" i="19"/>
  <c r="R38" i="19"/>
  <c r="R39" i="19"/>
  <c r="Q7" i="19"/>
  <c r="Q8" i="19"/>
  <c r="Q9" i="19"/>
  <c r="Q10" i="19"/>
  <c r="Q11" i="19"/>
  <c r="Q12" i="19"/>
  <c r="Q13" i="19"/>
  <c r="Q14" i="19"/>
  <c r="Q15" i="19"/>
  <c r="Q16" i="19"/>
  <c r="Q17" i="19"/>
  <c r="Q18" i="19"/>
  <c r="Q19" i="19"/>
  <c r="Q20" i="19"/>
  <c r="Q21" i="19"/>
  <c r="Q22" i="19"/>
  <c r="Q23" i="19"/>
  <c r="Q24" i="19"/>
  <c r="Q25" i="19"/>
  <c r="Q26" i="19"/>
  <c r="Q27" i="19"/>
  <c r="Q28" i="19"/>
  <c r="Q29" i="19"/>
  <c r="Q30" i="19"/>
  <c r="Q31" i="19"/>
  <c r="Q32" i="19"/>
  <c r="Q33" i="19"/>
  <c r="Q34" i="19"/>
  <c r="Q35" i="19"/>
  <c r="Q36" i="19"/>
  <c r="Q37" i="19"/>
  <c r="Q38" i="19"/>
  <c r="Q39" i="19"/>
  <c r="L39" i="19"/>
  <c r="L38" i="19"/>
  <c r="L37" i="19"/>
  <c r="L36" i="19"/>
  <c r="L35" i="19"/>
  <c r="L34" i="19"/>
  <c r="L33" i="19"/>
  <c r="L32" i="19"/>
  <c r="L31" i="19"/>
  <c r="L30" i="19"/>
  <c r="L29" i="19"/>
  <c r="L28" i="19"/>
  <c r="L27" i="19"/>
  <c r="L26" i="19"/>
  <c r="L25" i="19"/>
  <c r="L24" i="19"/>
  <c r="L23" i="19"/>
  <c r="L22" i="19"/>
  <c r="L21" i="19"/>
  <c r="L20" i="19"/>
  <c r="L19" i="19"/>
  <c r="L18" i="19"/>
  <c r="L17" i="19"/>
  <c r="L16" i="19"/>
  <c r="L15" i="19"/>
  <c r="L14" i="19"/>
  <c r="L13" i="19"/>
  <c r="L12" i="19"/>
  <c r="L11" i="19"/>
  <c r="L10" i="19"/>
  <c r="L9" i="19"/>
  <c r="L8" i="19"/>
  <c r="L7" i="19"/>
  <c r="J39" i="19"/>
  <c r="J38" i="19"/>
  <c r="J37" i="19"/>
  <c r="J36" i="19"/>
  <c r="J35" i="19"/>
  <c r="J34" i="19"/>
  <c r="J33" i="19"/>
  <c r="J32" i="19"/>
  <c r="J31" i="19"/>
  <c r="J30" i="19"/>
  <c r="J29" i="19"/>
  <c r="J28" i="19"/>
  <c r="J27" i="19"/>
  <c r="J26" i="19"/>
  <c r="J25" i="19"/>
  <c r="J24" i="19"/>
  <c r="J23" i="19"/>
  <c r="J22" i="19"/>
  <c r="J21" i="19"/>
  <c r="J20" i="19"/>
  <c r="J19" i="19"/>
  <c r="J18" i="19"/>
  <c r="J17" i="19"/>
  <c r="J16" i="19"/>
  <c r="J15" i="19"/>
  <c r="J14" i="19"/>
  <c r="J13" i="19"/>
  <c r="J12" i="19"/>
  <c r="J11" i="19"/>
  <c r="J10" i="19"/>
  <c r="J9" i="19"/>
  <c r="J8" i="19"/>
  <c r="J7" i="19"/>
  <c r="H39" i="19"/>
  <c r="H38" i="19"/>
  <c r="H37" i="19"/>
  <c r="H36" i="19"/>
  <c r="H35" i="19"/>
  <c r="H34" i="19"/>
  <c r="H33" i="19"/>
  <c r="H32" i="19"/>
  <c r="H31" i="19"/>
  <c r="H30" i="19"/>
  <c r="H29" i="19"/>
  <c r="H28" i="19"/>
  <c r="H27" i="19"/>
  <c r="H26" i="19"/>
  <c r="H25" i="19"/>
  <c r="H24" i="19"/>
  <c r="H23" i="19"/>
  <c r="H22" i="19"/>
  <c r="H21" i="19"/>
  <c r="H20" i="19"/>
  <c r="H19" i="19"/>
  <c r="H18" i="19"/>
  <c r="H17" i="19"/>
  <c r="H16" i="19"/>
  <c r="H15" i="19"/>
  <c r="H14" i="19"/>
  <c r="H13" i="19"/>
  <c r="H12" i="19"/>
  <c r="H11" i="19"/>
  <c r="H10" i="19"/>
  <c r="H9" i="19"/>
  <c r="H8" i="19"/>
  <c r="H7" i="19"/>
  <c r="F39" i="19"/>
  <c r="F38" i="19"/>
  <c r="F37"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D7" i="19"/>
  <c r="D8" i="19"/>
  <c r="D9" i="19"/>
  <c r="D10" i="19"/>
  <c r="D11" i="19"/>
  <c r="D12" i="19"/>
  <c r="D13" i="19"/>
  <c r="D14" i="19"/>
  <c r="D15" i="19"/>
  <c r="D16" i="19"/>
  <c r="D17" i="19"/>
  <c r="D18" i="19"/>
  <c r="D19" i="19"/>
  <c r="D20" i="19"/>
  <c r="D21" i="19"/>
  <c r="D22" i="19"/>
  <c r="D23" i="19"/>
  <c r="D24" i="19"/>
  <c r="D25" i="19"/>
  <c r="D26" i="19"/>
  <c r="D27" i="19"/>
  <c r="D28" i="19"/>
  <c r="D29" i="19"/>
  <c r="D30" i="19"/>
  <c r="D31" i="19"/>
  <c r="D32" i="19"/>
  <c r="D33" i="19"/>
  <c r="D34" i="19"/>
  <c r="D35" i="19"/>
  <c r="D36" i="19"/>
  <c r="D37" i="19"/>
  <c r="D38" i="19"/>
  <c r="D39" i="19"/>
  <c r="K40" i="19"/>
  <c r="I40" i="19"/>
  <c r="G40" i="19"/>
  <c r="E40" i="19"/>
  <c r="C40" i="19"/>
  <c r="E53" i="26" l="1"/>
  <c r="D53" i="26"/>
  <c r="E53" i="8"/>
  <c r="D53" i="8"/>
  <c r="M11" i="19"/>
  <c r="P11" i="19" s="1"/>
  <c r="M36" i="19"/>
  <c r="P36" i="19" s="1"/>
  <c r="M15" i="19"/>
  <c r="P15" i="19" s="1"/>
  <c r="M10" i="19"/>
  <c r="N10" i="19" s="1"/>
  <c r="M26" i="19"/>
  <c r="N26" i="19" s="1"/>
  <c r="M39" i="19"/>
  <c r="P39" i="19" s="1"/>
  <c r="M31" i="19"/>
  <c r="P31" i="19" s="1"/>
  <c r="M23" i="19"/>
  <c r="P23" i="19" s="1"/>
  <c r="M7" i="19"/>
  <c r="P7" i="19" s="1"/>
  <c r="M28" i="19"/>
  <c r="P28" i="19" s="1"/>
  <c r="M13" i="19"/>
  <c r="N13" i="19" s="1"/>
  <c r="M21" i="19"/>
  <c r="N21" i="19" s="1"/>
  <c r="M35" i="19"/>
  <c r="P35" i="19" s="1"/>
  <c r="M27" i="19"/>
  <c r="P27" i="19" s="1"/>
  <c r="M19" i="19"/>
  <c r="P19" i="19" s="1"/>
  <c r="M33" i="19"/>
  <c r="N33" i="19" s="1"/>
  <c r="M25" i="19"/>
  <c r="P25" i="19" s="1"/>
  <c r="M17" i="19"/>
  <c r="P17" i="19" s="1"/>
  <c r="M9" i="19"/>
  <c r="N9" i="19" s="1"/>
  <c r="M14" i="19"/>
  <c r="N14" i="19" s="1"/>
  <c r="M22" i="19"/>
  <c r="N22" i="19" s="1"/>
  <c r="M30" i="19"/>
  <c r="N30" i="19" s="1"/>
  <c r="M38" i="19"/>
  <c r="N38" i="19" s="1"/>
  <c r="M8" i="19"/>
  <c r="P8" i="19" s="1"/>
  <c r="M18" i="19"/>
  <c r="N18" i="19" s="1"/>
  <c r="M34" i="19"/>
  <c r="N34" i="19" s="1"/>
  <c r="M12" i="19"/>
  <c r="P12" i="19" s="1"/>
  <c r="M20" i="19"/>
  <c r="P20" i="19" s="1"/>
  <c r="M37" i="19"/>
  <c r="N37" i="19" s="1"/>
  <c r="M29" i="19"/>
  <c r="N29" i="19" s="1"/>
  <c r="M32" i="19"/>
  <c r="P32" i="19" s="1"/>
  <c r="M24" i="19"/>
  <c r="P24" i="19" s="1"/>
  <c r="M16" i="19"/>
  <c r="P16" i="19" s="1"/>
  <c r="AD53" i="8" l="1"/>
  <c r="O26" i="19"/>
  <c r="N27" i="19"/>
  <c r="O19" i="19"/>
  <c r="N35" i="19"/>
  <c r="O27" i="19"/>
  <c r="N23" i="19"/>
  <c r="P26" i="19"/>
  <c r="N39" i="19"/>
  <c r="N11" i="19"/>
  <c r="P21" i="19"/>
  <c r="O23" i="19"/>
  <c r="O11" i="19"/>
  <c r="O7" i="19"/>
  <c r="O9" i="19"/>
  <c r="O39" i="19"/>
  <c r="O35" i="19"/>
  <c r="N31" i="19"/>
  <c r="O15" i="19"/>
  <c r="N15" i="19"/>
  <c r="O13" i="19"/>
  <c r="P10" i="19"/>
  <c r="O36" i="19"/>
  <c r="O28" i="19"/>
  <c r="O21" i="19"/>
  <c r="O10" i="19"/>
  <c r="O31" i="19"/>
  <c r="N36" i="19"/>
  <c r="N7" i="19"/>
  <c r="N28" i="19"/>
  <c r="P13" i="19"/>
  <c r="N8" i="19"/>
  <c r="O25" i="19"/>
  <c r="O24" i="19"/>
  <c r="N19" i="19"/>
  <c r="P33" i="19"/>
  <c r="P34" i="19"/>
  <c r="O18" i="19"/>
  <c r="O33" i="19"/>
  <c r="N17" i="19"/>
  <c r="P38" i="19"/>
  <c r="O20" i="19"/>
  <c r="O14" i="19"/>
  <c r="O22" i="19"/>
  <c r="O17" i="19"/>
  <c r="O38" i="19"/>
  <c r="P9" i="19"/>
  <c r="N25" i="19"/>
  <c r="O37" i="19"/>
  <c r="O8" i="19"/>
  <c r="P29" i="19"/>
  <c r="O30" i="19"/>
  <c r="P30" i="19"/>
  <c r="P14" i="19"/>
  <c r="O12" i="19"/>
  <c r="P22" i="19"/>
  <c r="O32" i="19"/>
  <c r="N32" i="19"/>
  <c r="N20" i="19"/>
  <c r="P37" i="19"/>
  <c r="N12" i="19"/>
  <c r="P18" i="19"/>
  <c r="O34" i="19"/>
  <c r="N24" i="19"/>
  <c r="N16" i="19"/>
  <c r="O29" i="19"/>
  <c r="M40" i="19"/>
  <c r="O16" i="19"/>
</calcChain>
</file>

<file path=xl/sharedStrings.xml><?xml version="1.0" encoding="utf-8"?>
<sst xmlns="http://schemas.openxmlformats.org/spreadsheetml/2006/main" count="7509" uniqueCount="106">
  <si>
    <t>State</t>
  </si>
  <si>
    <t>CT</t>
  </si>
  <si>
    <t>New England and New York</t>
  </si>
  <si>
    <t>MA</t>
  </si>
  <si>
    <t>ME</t>
  </si>
  <si>
    <t>NH</t>
  </si>
  <si>
    <t>NY</t>
  </si>
  <si>
    <t>RI</t>
  </si>
  <si>
    <t>VT</t>
  </si>
  <si>
    <t>DC</t>
  </si>
  <si>
    <t>Mid Atlantic</t>
  </si>
  <si>
    <t>DE</t>
  </si>
  <si>
    <t>MD</t>
  </si>
  <si>
    <t>NJ</t>
  </si>
  <si>
    <t>PA</t>
  </si>
  <si>
    <t>VA</t>
  </si>
  <si>
    <t>WV</t>
  </si>
  <si>
    <t>Acadian Plains and Hills</t>
  </si>
  <si>
    <t>Atlantic Coastal Pine Barrens</t>
  </si>
  <si>
    <t>Eastern Great Lakes Lowlands</t>
  </si>
  <si>
    <t>Erie Drift Plain</t>
  </si>
  <si>
    <t>North Central Appalachians</t>
  </si>
  <si>
    <t>Northeastern Coastal Zone</t>
  </si>
  <si>
    <t>Northeastern Highlands</t>
  </si>
  <si>
    <t>Northern Allegheny Plateau</t>
  </si>
  <si>
    <t>Northern Piedmont</t>
  </si>
  <si>
    <t>Ridge and Valley</t>
  </si>
  <si>
    <t>Blue Ridge</t>
  </si>
  <si>
    <t>Central Appalachians</t>
  </si>
  <si>
    <t>Middle Atlantic Coastal Plain</t>
  </si>
  <si>
    <t>Piedmont</t>
  </si>
  <si>
    <t>Southeastern Plains</t>
  </si>
  <si>
    <t>Western Allegheny Plateau</t>
  </si>
  <si>
    <t>Grand Total</t>
  </si>
  <si>
    <t>Total</t>
  </si>
  <si>
    <t>Row Labels</t>
  </si>
  <si>
    <t>Acres</t>
  </si>
  <si>
    <t>Region</t>
  </si>
  <si>
    <t>Northeast Region</t>
  </si>
  <si>
    <t>Sum of Acres</t>
  </si>
  <si>
    <t>Total Acres</t>
  </si>
  <si>
    <t>Sub-Region</t>
  </si>
  <si>
    <t>EPA Ecoregion</t>
  </si>
  <si>
    <t>Percent Conserved (GAP 1-3)</t>
  </si>
  <si>
    <t>Percent Conserved (GAP 1 &amp; 2)</t>
  </si>
  <si>
    <t>Percent Developed</t>
  </si>
  <si>
    <t>Geography2</t>
  </si>
  <si>
    <t>Geography Type</t>
  </si>
  <si>
    <t>Development (percent)</t>
  </si>
  <si>
    <t>Agriculture (percent)</t>
  </si>
  <si>
    <t>GAP 1 and 2 (acres)</t>
  </si>
  <si>
    <t>Agriculture (acres)</t>
  </si>
  <si>
    <t>Development (acres)</t>
  </si>
  <si>
    <t>GAP 1 and 2 (percent)</t>
  </si>
  <si>
    <t>GAP 3 (acres)</t>
  </si>
  <si>
    <t>GAP 3 (percent)</t>
  </si>
  <si>
    <t>Unsecured Natural (acres)</t>
  </si>
  <si>
    <t>Unsecured Natural (percent)</t>
  </si>
  <si>
    <t>CRI</t>
  </si>
  <si>
    <t>NRI</t>
  </si>
  <si>
    <t>Fee Conservation</t>
  </si>
  <si>
    <t>Easement Conservation</t>
  </si>
  <si>
    <t>Federal: Bureau of Land Management</t>
  </si>
  <si>
    <t>Federal: Department of Defense</t>
  </si>
  <si>
    <t>Federal</t>
  </si>
  <si>
    <t>Federal: Fish and Wildlife Service</t>
  </si>
  <si>
    <t>Federal National Park Service</t>
  </si>
  <si>
    <t>Local</t>
  </si>
  <si>
    <t>Federal: NASA</t>
  </si>
  <si>
    <t>Federal: NOAA</t>
  </si>
  <si>
    <t>Tribal</t>
  </si>
  <si>
    <t>State Forest</t>
  </si>
  <si>
    <t>State Land</t>
  </si>
  <si>
    <t>State Wildlife Management Area</t>
  </si>
  <si>
    <t>District</t>
  </si>
  <si>
    <t>Non-governemnt Organization</t>
  </si>
  <si>
    <t>Private Conservation</t>
  </si>
  <si>
    <t>Federal Easement</t>
  </si>
  <si>
    <t>State Easement</t>
  </si>
  <si>
    <t>Local Easement</t>
  </si>
  <si>
    <t>District Easement</t>
  </si>
  <si>
    <t>Non-governemnt Easement</t>
  </si>
  <si>
    <t>Mid-Atlantic</t>
  </si>
  <si>
    <t>NE Region</t>
  </si>
  <si>
    <t>State Park</t>
  </si>
  <si>
    <t>Total Land Area</t>
  </si>
  <si>
    <t>Geography</t>
  </si>
  <si>
    <t>Unconserved</t>
  </si>
  <si>
    <t>Conserved for Nature (Gap 1 and 2)</t>
  </si>
  <si>
    <t>Conserved for Multiple Uses (GAP 3)</t>
  </si>
  <si>
    <t>NAT to AG</t>
  </si>
  <si>
    <t>NAT to DEV</t>
  </si>
  <si>
    <t>NEW G 1/2</t>
  </si>
  <si>
    <t>NEW GAP 3</t>
  </si>
  <si>
    <t>AG to NAT</t>
  </si>
  <si>
    <t>Geography Detail</t>
  </si>
  <si>
    <t>-</t>
  </si>
  <si>
    <t>Federal US Forest Service</t>
  </si>
  <si>
    <t>Fee Conservation Detail</t>
  </si>
  <si>
    <t>Privtae Conservation</t>
  </si>
  <si>
    <t>Type</t>
  </si>
  <si>
    <t>Type Detail</t>
  </si>
  <si>
    <t>Not Conserved</t>
  </si>
  <si>
    <t>Conservation Bay Gap Status</t>
  </si>
  <si>
    <t>Fee Conservation by Type</t>
  </si>
  <si>
    <t>Easement Conservation by Type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</si>
</sst>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 x14ac:knownFonts="1">
    <font>
      <sz val="11"/>
      <color theme="1"/>
      <name val="Calibri"/>
      <family val="2"/>
      <scheme val="minor"/>
    </font>
    <font>
      <sz val="8"/>
      <name val="Calibri"/>
      <family val="2"/>
      <scheme val="minor"/>
    </font>
    <font>
      <b/>
      <sz val="11"/>
      <color theme="1"/>
      <name val="Calibri"/>
      <family val="2"/>
      <scheme val="minor"/>
    </font>
  </fonts>
  <fills count="3">
    <fill>
      <patternFill patternType="none"/>
    </fill>
    <fill>
      <patternFill patternType="gray125"/>
    </fill>
    <fill>
      <patternFill patternType="solid">
        <fgColor theme="4" tint="0.79998168889431442"/>
        <bgColor theme="4" tint="0.79998168889431442"/>
      </patternFill>
    </fill>
  </fills>
  <borders count="6">
    <border>
      <left/>
      <right/>
      <top/>
      <bottom/>
      <diagonal/>
    </border>
    <border>
      <left style="thin">
        <color theme="4" tint="0.39997558519241921"/>
      </left>
      <right/>
      <top style="thin">
        <color theme="4" tint="0.39997558519241921"/>
      </top>
      <bottom style="thin">
        <color theme="4" tint="0.39997558519241921"/>
      </bottom>
      <diagonal/>
    </border>
    <border>
      <left style="thick">
        <color theme="4"/>
      </left>
      <right/>
      <top style="thick">
        <color theme="4"/>
      </top>
      <bottom style="thick">
        <color theme="4"/>
      </bottom>
      <diagonal/>
    </border>
    <border>
      <left/>
      <right/>
      <top style="thick">
        <color theme="4"/>
      </top>
      <bottom style="thick">
        <color theme="4"/>
      </bottom>
      <diagonal/>
    </border>
    <border>
      <left/>
      <right style="thick">
        <color theme="4"/>
      </right>
      <top style="thick">
        <color theme="4"/>
      </top>
      <bottom style="thick">
        <color theme="4"/>
      </bottom>
      <diagonal/>
    </border>
    <border>
      <left/>
      <right/>
      <top style="thin">
        <color theme="4" tint="0.39997558519241921"/>
      </top>
      <bottom style="thin">
        <color theme="4" tint="0.39997558519241921"/>
      </bottom>
      <diagonal/>
    </border>
  </borders>
  <cellStyleXfs count="1">
    <xf numFmtId="0" fontId="0" fillId="0" borderId="0"/>
  </cellStyleXfs>
  <cellXfs count="22">
    <xf numFmtId="0" fontId="0" fillId="0" borderId="0" xfId="0"/>
    <xf numFmtId="4" fontId="0" fillId="0" borderId="0" xfId="0" applyNumberFormat="1"/>
    <xf numFmtId="3" fontId="0" fillId="0" borderId="0" xfId="0" applyNumberFormat="1"/>
    <xf numFmtId="0" fontId="0" fillId="0" borderId="0" xfId="0" pivotButton="1"/>
    <xf numFmtId="0" fontId="0" fillId="0" borderId="0" xfId="0" applyAlignment="1">
      <alignment horizontal="left"/>
    </xf>
    <xf numFmtId="0" fontId="0" fillId="0" borderId="0" xfId="0" applyAlignment="1">
      <alignment horizontal="left" indent="1"/>
    </xf>
    <xf numFmtId="2" fontId="0" fillId="0" borderId="0" xfId="0" applyNumberFormat="1"/>
    <xf numFmtId="164" fontId="0" fillId="0" borderId="0" xfId="0" applyNumberFormat="1"/>
    <xf numFmtId="49" fontId="0" fillId="0" borderId="0" xfId="0" applyNumberFormat="1" applyAlignment="1">
      <alignment wrapText="1"/>
    </xf>
    <xf numFmtId="0" fontId="0" fillId="2" borderId="1" xfId="0" applyFont="1" applyFill="1" applyBorder="1"/>
    <xf numFmtId="10" fontId="0" fillId="0" borderId="0" xfId="0" applyNumberFormat="1"/>
    <xf numFmtId="0" fontId="0" fillId="0" borderId="0" xfId="0" applyAlignment="1">
      <alignment wrapText="1"/>
    </xf>
    <xf numFmtId="0" fontId="0" fillId="0" borderId="0"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0" xfId="0" applyAlignment="1">
      <alignment horizontal="center" wrapText="1"/>
    </xf>
    <xf numFmtId="0" fontId="0" fillId="2" borderId="5" xfId="0" applyFont="1" applyFill="1" applyBorder="1"/>
    <xf numFmtId="0" fontId="0" fillId="0" borderId="5" xfId="0" applyFont="1" applyBorder="1"/>
    <xf numFmtId="0" fontId="0" fillId="0" borderId="1" xfId="0" applyFont="1" applyBorder="1"/>
    <xf numFmtId="0" fontId="2" fillId="0" borderId="0" xfId="0" applyFont="1"/>
    <xf numFmtId="0" fontId="2" fillId="0" borderId="0" xfId="0" applyFont="1" applyAlignment="1">
      <alignment horizontal="left"/>
    </xf>
  </cellXfs>
  <cellStyles count="1">
    <cellStyle name="Normal" xfId="0" builtinId="0"/>
  </cellStyles>
  <dxfs count="13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alignment horizontal="general" vertical="bottom" textRotation="0" wrapText="1" indent="0" justifyLastLine="0" shrinkToFit="0" readingOrder="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4" formatCode="#,##0.00"/>
    </dxf>
    <dxf>
      <numFmt numFmtId="2" formatCode="0.00"/>
    </dxf>
    <dxf>
      <numFmt numFmtId="3" formatCode="#,##0"/>
    </dxf>
    <dxf>
      <numFmt numFmtId="3" formatCode="#,##0"/>
    </dxf>
    <dxf>
      <numFmt numFmtId="3" formatCode="#,##0"/>
    </dxf>
    <dxf>
      <numFmt numFmtId="3" formatCode="#,##0"/>
    </dxf>
    <dxf>
      <numFmt numFmtId="3" formatCode="#,##0"/>
    </dxf>
    <dxf>
      <font>
        <b val="0"/>
        <i val="0"/>
        <strike val="0"/>
        <condense val="0"/>
        <extend val="0"/>
        <outline val="0"/>
        <shadow val="0"/>
        <u val="none"/>
        <vertAlign val="baseline"/>
        <sz val="11"/>
        <color theme="1"/>
        <name val="Calibri"/>
        <family val="2"/>
        <scheme val="minor"/>
      </font>
      <fill>
        <patternFill patternType="solid">
          <fgColor theme="4" tint="0.79998168889431442"/>
          <bgColor theme="4" tint="0.79998168889431442"/>
        </patternFill>
      </fill>
      <border diagonalUp="0" diagonalDown="0">
        <left style="thin">
          <color theme="4" tint="0.39997558519241921"/>
        </left>
        <right/>
        <top style="thin">
          <color theme="4" tint="0.39997558519241921"/>
        </top>
        <bottom style="thin">
          <color theme="4" tint="0.39997558519241921"/>
        </bottom>
        <vertical/>
        <horizontal/>
      </border>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alignment horizontal="general" vertical="bottom" textRotation="0" wrapText="1" indent="0" justifyLastLine="0" shrinkToFit="0" readingOrder="0"/>
    </dxf>
    <dxf>
      <numFmt numFmtId="2" formatCode="0.00"/>
    </dxf>
    <dxf>
      <numFmt numFmtId="2" formatCode="0.00"/>
    </dxf>
    <dxf>
      <numFmt numFmtId="2" formatCode="0.00"/>
    </dxf>
    <dxf>
      <numFmt numFmtId="164" formatCode="0.0%"/>
    </dxf>
    <dxf>
      <numFmt numFmtId="164" formatCode="0.0%"/>
    </dxf>
    <dxf>
      <numFmt numFmtId="164" formatCode="0.0%"/>
    </dxf>
    <dxf>
      <numFmt numFmtId="164" formatCode="0.0%"/>
    </dxf>
    <dxf>
      <numFmt numFmtId="3" formatCode="#,##0"/>
    </dxf>
    <dxf>
      <numFmt numFmtId="3" formatCode="#,##0"/>
    </dxf>
    <dxf>
      <numFmt numFmtId="3" formatCode="#,##0"/>
    </dxf>
    <dxf>
      <numFmt numFmtId="14" formatCode="0.00%"/>
    </dxf>
    <dxf>
      <numFmt numFmtId="3" formatCode="#,##0"/>
    </dxf>
    <dxf>
      <numFmt numFmtId="3" formatCode="#,##0"/>
    </dxf>
    <dxf>
      <numFmt numFmtId="3" formatCode="#,##0"/>
    </dxf>
    <dxf>
      <numFmt numFmtId="14" formatCode="0.00%"/>
    </dxf>
    <dxf>
      <numFmt numFmtId="3" formatCode="#,##0"/>
    </dxf>
    <dxf>
      <numFmt numFmtId="3" formatCode="#,##0"/>
    </dxf>
    <dxf>
      <numFmt numFmtId="3" formatCode="#,##0"/>
    </dxf>
    <dxf>
      <numFmt numFmtId="14" formatCode="0.00%"/>
    </dxf>
    <dxf>
      <numFmt numFmtId="3" formatCode="#,##0"/>
    </dxf>
    <dxf>
      <numFmt numFmtId="3" formatCode="#,##0"/>
    </dxf>
    <dxf>
      <numFmt numFmtId="3" formatCode="#,##0"/>
    </dxf>
    <dxf>
      <numFmt numFmtId="14" formatCode="0.00%"/>
    </dxf>
    <dxf>
      <numFmt numFmtId="3" formatCode="#,##0"/>
    </dxf>
    <dxf>
      <numFmt numFmtId="3" formatCode="#,##0"/>
    </dxf>
    <dxf>
      <numFmt numFmtId="3" formatCode="#,##0"/>
    </dxf>
    <dxf>
      <numFmt numFmtId="14" formatCode="0.00%"/>
    </dxf>
    <dxf>
      <numFmt numFmtId="3" formatCode="#,##0"/>
    </dxf>
    <dxf>
      <numFmt numFmtId="3" formatCode="#,##0"/>
    </dxf>
    <dxf>
      <numFmt numFmtId="30" formatCode="@"/>
      <alignment horizontal="general" vertical="bottom" textRotation="0" wrapText="1" indent="0" justifyLastLine="0" shrinkToFit="0" readingOrder="0"/>
    </dxf>
  </dxfs>
  <tableStyles count="0" defaultTableStyle="TableStyleMedium2" defaultPivotStyle="PivotStyleLight16"/>
  <colors>
    <mruColors>
      <color rgb="FFC8DCE4"/>
      <color rgb="FFA1B989"/>
      <color rgb="FFC6733A"/>
      <color rgb="FFD096B9"/>
      <color rgb="FF99DA68"/>
      <color rgb="FFCC0099"/>
      <color rgb="FF8A364C"/>
      <color rgb="FFFF66CC"/>
      <color rgb="FF339966"/>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2.xml"/><Relationship Id="rId13" Type="http://schemas.openxmlformats.org/officeDocument/2006/relationships/theme" Target="theme/theme1.xml"/><Relationship Id="rId3" Type="http://schemas.openxmlformats.org/officeDocument/2006/relationships/worksheet" Target="worksheets/sheet3.xml"/><Relationship Id="rId7" Type="http://schemas.microsoft.com/office/2007/relationships/slicerCache" Target="slicerCaches/slicerCache1.xml"/><Relationship Id="rId12" Type="http://schemas.microsoft.com/office/2007/relationships/slicerCache" Target="slicerCaches/slicerCache6.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microsoft.com/office/2007/relationships/slicerCache" Target="slicerCaches/slicerCache5.xml"/><Relationship Id="rId5" Type="http://schemas.openxmlformats.org/officeDocument/2006/relationships/worksheet" Target="worksheets/sheet5.xml"/><Relationship Id="rId15" Type="http://schemas.openxmlformats.org/officeDocument/2006/relationships/sharedStrings" Target="sharedStrings.xml"/><Relationship Id="rId10" Type="http://schemas.microsoft.com/office/2007/relationships/slicerCache" Target="slicerCaches/slicerCache4.xml"/><Relationship Id="rId4" Type="http://schemas.openxmlformats.org/officeDocument/2006/relationships/worksheet" Target="worksheets/sheet4.xml"/><Relationship Id="rId9" Type="http://schemas.microsoft.com/office/2007/relationships/slicerCache" Target="slicerCaches/slicerCache3.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stacked"/>
        <c:varyColors val="0"/>
        <c:ser>
          <c:idx val="0"/>
          <c:order val="0"/>
          <c:tx>
            <c:strRef>
              <c:f>'Regional Stats'!$D$6</c:f>
              <c:strCache>
                <c:ptCount val="1"/>
                <c:pt idx="0">
                  <c:v>Agriculture (percent)</c:v>
                </c:pt>
              </c:strCache>
            </c:strRef>
          </c:tx>
          <c:spPr>
            <a:solidFill>
              <a:schemeClr val="bg1">
                <a:lumMod val="65000"/>
              </a:schemeClr>
            </a:solidFill>
            <a:ln>
              <a:solidFill>
                <a:schemeClr val="bg1">
                  <a:lumMod val="50000"/>
                </a:schemeClr>
              </a:solidFill>
            </a:ln>
            <a:effectLst/>
          </c:spPr>
          <c:invertIfNegative val="0"/>
          <c:cat>
            <c:strRef>
              <c:f>'Regional Stats'!$B$7:$B$39</c:f>
              <c:strCache>
                <c:ptCount val="16"/>
                <c:pt idx="0">
                  <c:v>Acadian Plains and Hills</c:v>
                </c:pt>
                <c:pt idx="1">
                  <c:v>Atlantic Coastal Pine Barrens</c:v>
                </c:pt>
                <c:pt idx="2">
                  <c:v>Blue Ridge</c:v>
                </c:pt>
                <c:pt idx="3">
                  <c:v>Central Appalachians</c:v>
                </c:pt>
                <c:pt idx="4">
                  <c:v>Eastern Great Lakes Lowlands</c:v>
                </c:pt>
                <c:pt idx="5">
                  <c:v>Erie Drift Plain</c:v>
                </c:pt>
                <c:pt idx="6">
                  <c:v>Middle Atlantic Coastal Plain</c:v>
                </c:pt>
                <c:pt idx="7">
                  <c:v>North Central Appalachians</c:v>
                </c:pt>
                <c:pt idx="8">
                  <c:v>Northeastern Coastal Zone</c:v>
                </c:pt>
                <c:pt idx="9">
                  <c:v>Northeastern Highlands</c:v>
                </c:pt>
                <c:pt idx="10">
                  <c:v>Northern Allegheny Plateau</c:v>
                </c:pt>
                <c:pt idx="11">
                  <c:v>Northern Piedmont</c:v>
                </c:pt>
                <c:pt idx="12">
                  <c:v>Piedmont</c:v>
                </c:pt>
                <c:pt idx="13">
                  <c:v>Ridge and Valley</c:v>
                </c:pt>
                <c:pt idx="14">
                  <c:v>Southeastern Plains</c:v>
                </c:pt>
                <c:pt idx="15">
                  <c:v>Western Allegheny Plateau</c:v>
                </c:pt>
              </c:strCache>
            </c:strRef>
          </c:cat>
          <c:val>
            <c:numRef>
              <c:f>'Regional Stats'!$D$7:$D$39</c:f>
              <c:numCache>
                <c:formatCode>0.00%</c:formatCode>
                <c:ptCount val="16"/>
                <c:pt idx="0">
                  <c:v>-5.6088104286502058E-2</c:v>
                </c:pt>
                <c:pt idx="1">
                  <c:v>-9.9455031365352276E-2</c:v>
                </c:pt>
                <c:pt idx="2">
                  <c:v>-0.11978042148327142</c:v>
                </c:pt>
                <c:pt idx="3">
                  <c:v>-7.5535671887787856E-2</c:v>
                </c:pt>
                <c:pt idx="4">
                  <c:v>-0.34804514030483585</c:v>
                </c:pt>
                <c:pt idx="5">
                  <c:v>-0.28831065951916462</c:v>
                </c:pt>
                <c:pt idx="6">
                  <c:v>-0.29038901535689393</c:v>
                </c:pt>
                <c:pt idx="7">
                  <c:v>-4.0893686046126053E-2</c:v>
                </c:pt>
                <c:pt idx="8">
                  <c:v>-6.202642584806365E-2</c:v>
                </c:pt>
                <c:pt idx="9">
                  <c:v>-3.8396458091837643E-2</c:v>
                </c:pt>
                <c:pt idx="10">
                  <c:v>-0.26292305957463991</c:v>
                </c:pt>
                <c:pt idx="11">
                  <c:v>-0.29115260773250862</c:v>
                </c:pt>
                <c:pt idx="12">
                  <c:v>-0.16168429876275869</c:v>
                </c:pt>
                <c:pt idx="13">
                  <c:v>-0.23698993475971358</c:v>
                </c:pt>
                <c:pt idx="14">
                  <c:v>-0.13909481593203443</c:v>
                </c:pt>
                <c:pt idx="15">
                  <c:v>-0.14731887532118912</c:v>
                </c:pt>
              </c:numCache>
            </c:numRef>
          </c:val>
          <c:extLst>
            <c:ext xmlns:c16="http://schemas.microsoft.com/office/drawing/2014/chart" uri="{C3380CC4-5D6E-409C-BE32-E72D297353CC}">
              <c16:uniqueId val="{00000004-9A18-4714-9200-36711DE70E98}"/>
            </c:ext>
          </c:extLst>
        </c:ser>
        <c:ser>
          <c:idx val="1"/>
          <c:order val="1"/>
          <c:tx>
            <c:strRef>
              <c:f>'Regional Stats'!$F$6</c:f>
              <c:strCache>
                <c:ptCount val="1"/>
                <c:pt idx="0">
                  <c:v>Development (percent)</c:v>
                </c:pt>
              </c:strCache>
            </c:strRef>
          </c:tx>
          <c:spPr>
            <a:solidFill>
              <a:schemeClr val="bg2">
                <a:lumMod val="25000"/>
              </a:schemeClr>
            </a:solidFill>
            <a:ln>
              <a:solidFill>
                <a:schemeClr val="bg1">
                  <a:lumMod val="50000"/>
                </a:schemeClr>
              </a:solidFill>
            </a:ln>
            <a:effectLst/>
          </c:spPr>
          <c:invertIfNegative val="0"/>
          <c:cat>
            <c:strRef>
              <c:f>'Regional Stats'!$B$7:$B$39</c:f>
              <c:strCache>
                <c:ptCount val="16"/>
                <c:pt idx="0">
                  <c:v>Acadian Plains and Hills</c:v>
                </c:pt>
                <c:pt idx="1">
                  <c:v>Atlantic Coastal Pine Barrens</c:v>
                </c:pt>
                <c:pt idx="2">
                  <c:v>Blue Ridge</c:v>
                </c:pt>
                <c:pt idx="3">
                  <c:v>Central Appalachians</c:v>
                </c:pt>
                <c:pt idx="4">
                  <c:v>Eastern Great Lakes Lowlands</c:v>
                </c:pt>
                <c:pt idx="5">
                  <c:v>Erie Drift Plain</c:v>
                </c:pt>
                <c:pt idx="6">
                  <c:v>Middle Atlantic Coastal Plain</c:v>
                </c:pt>
                <c:pt idx="7">
                  <c:v>North Central Appalachians</c:v>
                </c:pt>
                <c:pt idx="8">
                  <c:v>Northeastern Coastal Zone</c:v>
                </c:pt>
                <c:pt idx="9">
                  <c:v>Northeastern Highlands</c:v>
                </c:pt>
                <c:pt idx="10">
                  <c:v>Northern Allegheny Plateau</c:v>
                </c:pt>
                <c:pt idx="11">
                  <c:v>Northern Piedmont</c:v>
                </c:pt>
                <c:pt idx="12">
                  <c:v>Piedmont</c:v>
                </c:pt>
                <c:pt idx="13">
                  <c:v>Ridge and Valley</c:v>
                </c:pt>
                <c:pt idx="14">
                  <c:v>Southeastern Plains</c:v>
                </c:pt>
                <c:pt idx="15">
                  <c:v>Western Allegheny Plateau</c:v>
                </c:pt>
              </c:strCache>
            </c:strRef>
          </c:cat>
          <c:val>
            <c:numRef>
              <c:f>'Regional Stats'!$F$7:$F$39</c:f>
              <c:numCache>
                <c:formatCode>0.00%</c:formatCode>
                <c:ptCount val="16"/>
                <c:pt idx="0">
                  <c:v>-4.9378902484765674E-2</c:v>
                </c:pt>
                <c:pt idx="1">
                  <c:v>-0.33883093412229348</c:v>
                </c:pt>
                <c:pt idx="2">
                  <c:v>-5.024116926884744E-2</c:v>
                </c:pt>
                <c:pt idx="3">
                  <c:v>-5.774356057266216E-2</c:v>
                </c:pt>
                <c:pt idx="4">
                  <c:v>-0.12282012967787748</c:v>
                </c:pt>
                <c:pt idx="5">
                  <c:v>-9.895464226363021E-2</c:v>
                </c:pt>
                <c:pt idx="6">
                  <c:v>-0.15954215125052004</c:v>
                </c:pt>
                <c:pt idx="7">
                  <c:v>-4.5247406035945063E-2</c:v>
                </c:pt>
                <c:pt idx="8">
                  <c:v>-0.30818856229095004</c:v>
                </c:pt>
                <c:pt idx="9">
                  <c:v>-4.3203534556776439E-2</c:v>
                </c:pt>
                <c:pt idx="10">
                  <c:v>-7.1926305392247619E-2</c:v>
                </c:pt>
                <c:pt idx="11">
                  <c:v>-0.29987527043707596</c:v>
                </c:pt>
                <c:pt idx="12">
                  <c:v>-9.0927149035110677E-2</c:v>
                </c:pt>
                <c:pt idx="13">
                  <c:v>-0.10390552985332474</c:v>
                </c:pt>
                <c:pt idx="14">
                  <c:v>-0.18111397685183678</c:v>
                </c:pt>
                <c:pt idx="15">
                  <c:v>-0.13036458432086478</c:v>
                </c:pt>
              </c:numCache>
            </c:numRef>
          </c:val>
          <c:extLst>
            <c:ext xmlns:c16="http://schemas.microsoft.com/office/drawing/2014/chart" uri="{C3380CC4-5D6E-409C-BE32-E72D297353CC}">
              <c16:uniqueId val="{00000005-9A18-4714-9200-36711DE70E98}"/>
            </c:ext>
          </c:extLst>
        </c:ser>
        <c:ser>
          <c:idx val="2"/>
          <c:order val="2"/>
          <c:tx>
            <c:strRef>
              <c:f>'Regional Stats'!$H$6</c:f>
              <c:strCache>
                <c:ptCount val="1"/>
                <c:pt idx="0">
                  <c:v>GAP 1 and 2 (percent)</c:v>
                </c:pt>
              </c:strCache>
            </c:strRef>
          </c:tx>
          <c:spPr>
            <a:solidFill>
              <a:schemeClr val="accent6">
                <a:lumMod val="75000"/>
              </a:schemeClr>
            </a:solidFill>
            <a:ln>
              <a:solidFill>
                <a:schemeClr val="bg1">
                  <a:lumMod val="50000"/>
                </a:schemeClr>
              </a:solidFill>
            </a:ln>
            <a:effectLst/>
          </c:spPr>
          <c:invertIfNegative val="0"/>
          <c:cat>
            <c:strRef>
              <c:f>'Regional Stats'!$B$7:$B$39</c:f>
              <c:strCache>
                <c:ptCount val="16"/>
                <c:pt idx="0">
                  <c:v>Acadian Plains and Hills</c:v>
                </c:pt>
                <c:pt idx="1">
                  <c:v>Atlantic Coastal Pine Barrens</c:v>
                </c:pt>
                <c:pt idx="2">
                  <c:v>Blue Ridge</c:v>
                </c:pt>
                <c:pt idx="3">
                  <c:v>Central Appalachians</c:v>
                </c:pt>
                <c:pt idx="4">
                  <c:v>Eastern Great Lakes Lowlands</c:v>
                </c:pt>
                <c:pt idx="5">
                  <c:v>Erie Drift Plain</c:v>
                </c:pt>
                <c:pt idx="6">
                  <c:v>Middle Atlantic Coastal Plain</c:v>
                </c:pt>
                <c:pt idx="7">
                  <c:v>North Central Appalachians</c:v>
                </c:pt>
                <c:pt idx="8">
                  <c:v>Northeastern Coastal Zone</c:v>
                </c:pt>
                <c:pt idx="9">
                  <c:v>Northeastern Highlands</c:v>
                </c:pt>
                <c:pt idx="10">
                  <c:v>Northern Allegheny Plateau</c:v>
                </c:pt>
                <c:pt idx="11">
                  <c:v>Northern Piedmont</c:v>
                </c:pt>
                <c:pt idx="12">
                  <c:v>Piedmont</c:v>
                </c:pt>
                <c:pt idx="13">
                  <c:v>Ridge and Valley</c:v>
                </c:pt>
                <c:pt idx="14">
                  <c:v>Southeastern Plains</c:v>
                </c:pt>
                <c:pt idx="15">
                  <c:v>Western Allegheny Plateau</c:v>
                </c:pt>
              </c:strCache>
            </c:strRef>
          </c:cat>
          <c:val>
            <c:numRef>
              <c:f>'Regional Stats'!$H$7:$H$39</c:f>
              <c:numCache>
                <c:formatCode>0.00%</c:formatCode>
                <c:ptCount val="16"/>
                <c:pt idx="0">
                  <c:v>3.3102604282835339E-2</c:v>
                </c:pt>
                <c:pt idx="1">
                  <c:v>0.13098338578336624</c:v>
                </c:pt>
                <c:pt idx="2">
                  <c:v>0.15914976715670043</c:v>
                </c:pt>
                <c:pt idx="3">
                  <c:v>3.1493857588481229E-2</c:v>
                </c:pt>
                <c:pt idx="4">
                  <c:v>1.4476062229444701E-2</c:v>
                </c:pt>
                <c:pt idx="5">
                  <c:v>9.3177340187328046E-3</c:v>
                </c:pt>
                <c:pt idx="6">
                  <c:v>7.6382537860066144E-2</c:v>
                </c:pt>
                <c:pt idx="7">
                  <c:v>4.3726162913676453E-2</c:v>
                </c:pt>
                <c:pt idx="8">
                  <c:v>4.3241596626721827E-2</c:v>
                </c:pt>
                <c:pt idx="9">
                  <c:v>0.16219643639612513</c:v>
                </c:pt>
                <c:pt idx="10">
                  <c:v>7.2834253782146684E-3</c:v>
                </c:pt>
                <c:pt idx="11">
                  <c:v>1.8832560261813094E-2</c:v>
                </c:pt>
                <c:pt idx="12">
                  <c:v>9.2775995624412404E-3</c:v>
                </c:pt>
                <c:pt idx="13">
                  <c:v>5.0297928285162961E-2</c:v>
                </c:pt>
                <c:pt idx="14">
                  <c:v>2.1360378071464171E-2</c:v>
                </c:pt>
                <c:pt idx="15">
                  <c:v>1.2793893120581314E-3</c:v>
                </c:pt>
              </c:numCache>
            </c:numRef>
          </c:val>
          <c:extLst>
            <c:ext xmlns:c16="http://schemas.microsoft.com/office/drawing/2014/chart" uri="{C3380CC4-5D6E-409C-BE32-E72D297353CC}">
              <c16:uniqueId val="{00000006-9A18-4714-9200-36711DE70E98}"/>
            </c:ext>
          </c:extLst>
        </c:ser>
        <c:ser>
          <c:idx val="3"/>
          <c:order val="3"/>
          <c:tx>
            <c:strRef>
              <c:f>'Regional Stats'!$J$6</c:f>
              <c:strCache>
                <c:ptCount val="1"/>
                <c:pt idx="0">
                  <c:v>GAP 3 (percent)</c:v>
                </c:pt>
              </c:strCache>
            </c:strRef>
          </c:tx>
          <c:spPr>
            <a:solidFill>
              <a:schemeClr val="accent6">
                <a:lumMod val="60000"/>
                <a:lumOff val="40000"/>
              </a:schemeClr>
            </a:solidFill>
            <a:ln>
              <a:solidFill>
                <a:schemeClr val="bg1">
                  <a:lumMod val="50000"/>
                </a:schemeClr>
              </a:solidFill>
            </a:ln>
            <a:effectLst/>
          </c:spPr>
          <c:invertIfNegative val="0"/>
          <c:cat>
            <c:strRef>
              <c:f>'Regional Stats'!$B$7:$B$39</c:f>
              <c:strCache>
                <c:ptCount val="16"/>
                <c:pt idx="0">
                  <c:v>Acadian Plains and Hills</c:v>
                </c:pt>
                <c:pt idx="1">
                  <c:v>Atlantic Coastal Pine Barrens</c:v>
                </c:pt>
                <c:pt idx="2">
                  <c:v>Blue Ridge</c:v>
                </c:pt>
                <c:pt idx="3">
                  <c:v>Central Appalachians</c:v>
                </c:pt>
                <c:pt idx="4">
                  <c:v>Eastern Great Lakes Lowlands</c:v>
                </c:pt>
                <c:pt idx="5">
                  <c:v>Erie Drift Plain</c:v>
                </c:pt>
                <c:pt idx="6">
                  <c:v>Middle Atlantic Coastal Plain</c:v>
                </c:pt>
                <c:pt idx="7">
                  <c:v>North Central Appalachians</c:v>
                </c:pt>
                <c:pt idx="8">
                  <c:v>Northeastern Coastal Zone</c:v>
                </c:pt>
                <c:pt idx="9">
                  <c:v>Northeastern Highlands</c:v>
                </c:pt>
                <c:pt idx="10">
                  <c:v>Northern Allegheny Plateau</c:v>
                </c:pt>
                <c:pt idx="11">
                  <c:v>Northern Piedmont</c:v>
                </c:pt>
                <c:pt idx="12">
                  <c:v>Piedmont</c:v>
                </c:pt>
                <c:pt idx="13">
                  <c:v>Ridge and Valley</c:v>
                </c:pt>
                <c:pt idx="14">
                  <c:v>Southeastern Plains</c:v>
                </c:pt>
                <c:pt idx="15">
                  <c:v>Western Allegheny Plateau</c:v>
                </c:pt>
              </c:strCache>
            </c:strRef>
          </c:cat>
          <c:val>
            <c:numRef>
              <c:f>'Regional Stats'!$J$7:$J$39</c:f>
              <c:numCache>
                <c:formatCode>0.00%</c:formatCode>
                <c:ptCount val="16"/>
                <c:pt idx="0">
                  <c:v>8.9704049256380411E-2</c:v>
                </c:pt>
                <c:pt idx="1">
                  <c:v>0.11182058599828346</c:v>
                </c:pt>
                <c:pt idx="2">
                  <c:v>0.17978114054425348</c:v>
                </c:pt>
                <c:pt idx="3">
                  <c:v>0.12310150574927728</c:v>
                </c:pt>
                <c:pt idx="4">
                  <c:v>4.494552557357908E-2</c:v>
                </c:pt>
                <c:pt idx="5">
                  <c:v>4.7316448426759632E-2</c:v>
                </c:pt>
                <c:pt idx="6">
                  <c:v>0.11876357306600439</c:v>
                </c:pt>
                <c:pt idx="7">
                  <c:v>0.38949168797421502</c:v>
                </c:pt>
                <c:pt idx="8">
                  <c:v>9.9203943398847722E-2</c:v>
                </c:pt>
                <c:pt idx="9">
                  <c:v>0.20351565693675766</c:v>
                </c:pt>
                <c:pt idx="10">
                  <c:v>6.8378041344323959E-2</c:v>
                </c:pt>
                <c:pt idx="11">
                  <c:v>0.10202629926196934</c:v>
                </c:pt>
                <c:pt idx="12">
                  <c:v>6.8468175869911482E-2</c:v>
                </c:pt>
                <c:pt idx="13">
                  <c:v>0.15746635599467634</c:v>
                </c:pt>
                <c:pt idx="14">
                  <c:v>9.3915015359356827E-2</c:v>
                </c:pt>
                <c:pt idx="15">
                  <c:v>3.8493637212622708E-2</c:v>
                </c:pt>
              </c:numCache>
            </c:numRef>
          </c:val>
          <c:extLst>
            <c:ext xmlns:c16="http://schemas.microsoft.com/office/drawing/2014/chart" uri="{C3380CC4-5D6E-409C-BE32-E72D297353CC}">
              <c16:uniqueId val="{00000007-9A18-4714-9200-36711DE70E98}"/>
            </c:ext>
          </c:extLst>
        </c:ser>
        <c:ser>
          <c:idx val="4"/>
          <c:order val="4"/>
          <c:tx>
            <c:strRef>
              <c:f>'Regional Stats'!$L$6</c:f>
              <c:strCache>
                <c:ptCount val="1"/>
                <c:pt idx="0">
                  <c:v>Unsecured Natural (percent)</c:v>
                </c:pt>
              </c:strCache>
            </c:strRef>
          </c:tx>
          <c:spPr>
            <a:solidFill>
              <a:schemeClr val="bg1">
                <a:lumMod val="95000"/>
              </a:schemeClr>
            </a:solidFill>
            <a:ln>
              <a:solidFill>
                <a:schemeClr val="bg1">
                  <a:lumMod val="50000"/>
                </a:schemeClr>
              </a:solidFill>
            </a:ln>
            <a:effectLst/>
          </c:spPr>
          <c:invertIfNegative val="0"/>
          <c:cat>
            <c:strRef>
              <c:f>'Regional Stats'!$B$7:$B$39</c:f>
              <c:strCache>
                <c:ptCount val="16"/>
                <c:pt idx="0">
                  <c:v>Acadian Plains and Hills</c:v>
                </c:pt>
                <c:pt idx="1">
                  <c:v>Atlantic Coastal Pine Barrens</c:v>
                </c:pt>
                <c:pt idx="2">
                  <c:v>Blue Ridge</c:v>
                </c:pt>
                <c:pt idx="3">
                  <c:v>Central Appalachians</c:v>
                </c:pt>
                <c:pt idx="4">
                  <c:v>Eastern Great Lakes Lowlands</c:v>
                </c:pt>
                <c:pt idx="5">
                  <c:v>Erie Drift Plain</c:v>
                </c:pt>
                <c:pt idx="6">
                  <c:v>Middle Atlantic Coastal Plain</c:v>
                </c:pt>
                <c:pt idx="7">
                  <c:v>North Central Appalachians</c:v>
                </c:pt>
                <c:pt idx="8">
                  <c:v>Northeastern Coastal Zone</c:v>
                </c:pt>
                <c:pt idx="9">
                  <c:v>Northeastern Highlands</c:v>
                </c:pt>
                <c:pt idx="10">
                  <c:v>Northern Allegheny Plateau</c:v>
                </c:pt>
                <c:pt idx="11">
                  <c:v>Northern Piedmont</c:v>
                </c:pt>
                <c:pt idx="12">
                  <c:v>Piedmont</c:v>
                </c:pt>
                <c:pt idx="13">
                  <c:v>Ridge and Valley</c:v>
                </c:pt>
                <c:pt idx="14">
                  <c:v>Southeastern Plains</c:v>
                </c:pt>
                <c:pt idx="15">
                  <c:v>Western Allegheny Plateau</c:v>
                </c:pt>
              </c:strCache>
            </c:strRef>
          </c:cat>
          <c:val>
            <c:numRef>
              <c:f>'Regional Stats'!$L$7:$L$39</c:f>
              <c:numCache>
                <c:formatCode>0.00%</c:formatCode>
                <c:ptCount val="16"/>
                <c:pt idx="0">
                  <c:v>0.77172633968951654</c:v>
                </c:pt>
                <c:pt idx="1">
                  <c:v>0.31891006273070455</c:v>
                </c:pt>
                <c:pt idx="2">
                  <c:v>0.49104750154692722</c:v>
                </c:pt>
                <c:pt idx="3">
                  <c:v>0.71212540420179149</c:v>
                </c:pt>
                <c:pt idx="4">
                  <c:v>0.46971314221426286</c:v>
                </c:pt>
                <c:pt idx="5">
                  <c:v>0.55610051577171271</c:v>
                </c:pt>
                <c:pt idx="6">
                  <c:v>0.35492272246651546</c:v>
                </c:pt>
                <c:pt idx="7">
                  <c:v>0.4806410570300374</c:v>
                </c:pt>
                <c:pt idx="8">
                  <c:v>0.48733947183541676</c:v>
                </c:pt>
                <c:pt idx="9">
                  <c:v>0.55268791401850315</c:v>
                </c:pt>
                <c:pt idx="10">
                  <c:v>0.58948916831057385</c:v>
                </c:pt>
                <c:pt idx="11">
                  <c:v>0.28811326230663298</c:v>
                </c:pt>
                <c:pt idx="12">
                  <c:v>0.6696427767697779</c:v>
                </c:pt>
                <c:pt idx="13">
                  <c:v>0.45134025110712239</c:v>
                </c:pt>
                <c:pt idx="14">
                  <c:v>0.5645158137853078</c:v>
                </c:pt>
                <c:pt idx="15">
                  <c:v>0.68254351383326528</c:v>
                </c:pt>
              </c:numCache>
            </c:numRef>
          </c:val>
          <c:extLst>
            <c:ext xmlns:c16="http://schemas.microsoft.com/office/drawing/2014/chart" uri="{C3380CC4-5D6E-409C-BE32-E72D297353CC}">
              <c16:uniqueId val="{00000008-9A18-4714-9200-36711DE70E98}"/>
            </c:ext>
          </c:extLst>
        </c:ser>
        <c:dLbls>
          <c:showLegendKey val="0"/>
          <c:showVal val="0"/>
          <c:showCatName val="0"/>
          <c:showSerName val="0"/>
          <c:showPercent val="0"/>
          <c:showBubbleSize val="0"/>
        </c:dLbls>
        <c:gapWidth val="150"/>
        <c:overlap val="100"/>
        <c:axId val="141395983"/>
        <c:axId val="141393031"/>
        <c:extLst/>
      </c:barChart>
      <c:catAx>
        <c:axId val="141395983"/>
        <c:scaling>
          <c:orientation val="minMax"/>
        </c:scaling>
        <c:delete val="0"/>
        <c:axPos val="l"/>
        <c:numFmt formatCode="General" sourceLinked="1"/>
        <c:majorTickMark val="cross"/>
        <c:minorTickMark val="none"/>
        <c:tickLblPos val="nextTo"/>
        <c:spPr>
          <a:solidFill>
            <a:schemeClr val="bg1">
              <a:lumMod val="65000"/>
            </a:schemeClr>
          </a:solidFill>
          <a:ln w="9525" cap="flat" cmpd="sng" algn="ctr">
            <a:solidFill>
              <a:schemeClr val="tx1">
                <a:lumMod val="15000"/>
                <a:lumOff val="85000"/>
              </a:schemeClr>
            </a:solidFill>
            <a:round/>
          </a:ln>
          <a:effectLst/>
        </c:spPr>
        <c:txPr>
          <a:bodyPr rot="-60000000" spcFirstLastPara="1" vertOverflow="ellipsis" vert="horz" wrap="square" anchor="b" anchorCtr="0"/>
          <a:lstStyle/>
          <a:p>
            <a:pPr>
              <a:defRPr sz="900" b="0" i="0" u="none" strike="noStrike" kern="1200" baseline="0">
                <a:solidFill>
                  <a:schemeClr val="tx1">
                    <a:lumMod val="65000"/>
                    <a:lumOff val="35000"/>
                  </a:schemeClr>
                </a:solidFill>
                <a:latin typeface="+mn-lt"/>
                <a:ea typeface="+mn-ea"/>
                <a:cs typeface="+mn-cs"/>
              </a:defRPr>
            </a:pPr>
            <a:endParaRPr lang="en-US"/>
          </a:p>
        </c:txPr>
        <c:crossAx val="141393031"/>
        <c:crosses val="autoZero"/>
        <c:auto val="0"/>
        <c:lblAlgn val="ctr"/>
        <c:lblOffset val="100"/>
        <c:noMultiLvlLbl val="0"/>
      </c:catAx>
      <c:valAx>
        <c:axId val="141393031"/>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 </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out"/>
        <c:minorTickMark val="none"/>
        <c:tickLblPos val="nextTo"/>
        <c:spPr>
          <a:noFill/>
          <a:ln>
            <a:noFill/>
          </a:ln>
          <a:effectLst/>
        </c:spPr>
        <c:txPr>
          <a:bodyPr rot="-60000000" spcFirstLastPara="1" vertOverflow="ellipsis" vert="horz" wrap="square" anchor="t" anchorCtr="0"/>
          <a:lstStyle/>
          <a:p>
            <a:pPr>
              <a:defRPr sz="900" b="0" i="0" u="none" strike="noStrike" kern="1200" baseline="0">
                <a:solidFill>
                  <a:schemeClr val="tx1">
                    <a:lumMod val="65000"/>
                    <a:lumOff val="35000"/>
                  </a:schemeClr>
                </a:solidFill>
                <a:latin typeface="+mn-lt"/>
                <a:ea typeface="+mn-ea"/>
                <a:cs typeface="+mn-cs"/>
              </a:defRPr>
            </a:pPr>
            <a:endParaRPr lang="en-US"/>
          </a:p>
        </c:txPr>
        <c:crossAx val="141395983"/>
        <c:crosses val="autoZero"/>
        <c:crossBetween val="between"/>
      </c:valAx>
      <c:spPr>
        <a:noFill/>
        <a:ln>
          <a:noFill/>
        </a:ln>
        <a:effectLst/>
      </c:spPr>
    </c:plotArea>
    <c:legend>
      <c:legendPos val="b"/>
      <c:layout>
        <c:manualLayout>
          <c:xMode val="edge"/>
          <c:yMode val="edge"/>
          <c:x val="8.2010723093253038E-2"/>
          <c:y val="0.95394531275098982"/>
          <c:w val="0.84706284264960274"/>
          <c:h val="2.550074212663962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r>
              <a:rPr lang="en-US"/>
              <a:t>Fee Conservation by Type</a:t>
            </a:r>
          </a:p>
        </c:rich>
      </c:tx>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65000"/>
                      <a:lumOff val="3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6">
              <a:lumMod val="50000"/>
            </a:schemeClr>
          </a:solidFill>
          <a:ln w="19050">
            <a:solidFill>
              <a:schemeClr val="lt1"/>
            </a:solidFill>
          </a:ln>
          <a:effectLst/>
        </c:spPr>
      </c:pivotFmt>
      <c:pivotFmt>
        <c:idx val="2"/>
        <c:spPr>
          <a:solidFill>
            <a:schemeClr val="accent6">
              <a:lumMod val="75000"/>
            </a:schemeClr>
          </a:solidFill>
          <a:ln w="19050">
            <a:solidFill>
              <a:schemeClr val="lt1"/>
            </a:solidFill>
          </a:ln>
          <a:effectLst/>
        </c:spPr>
      </c:pivotFmt>
      <c:pivotFmt>
        <c:idx val="3"/>
        <c:spPr>
          <a:solidFill>
            <a:schemeClr val="accent6">
              <a:lumMod val="60000"/>
              <a:lumOff val="40000"/>
            </a:schemeClr>
          </a:solidFill>
          <a:ln w="19050">
            <a:solidFill>
              <a:schemeClr val="lt1"/>
            </a:solidFill>
          </a:ln>
          <a:effectLst/>
        </c:spPr>
      </c:pivotFmt>
      <c:pivotFmt>
        <c:idx val="4"/>
        <c:spPr>
          <a:solidFill>
            <a:schemeClr val="accent6">
              <a:lumMod val="40000"/>
              <a:lumOff val="60000"/>
            </a:schemeClr>
          </a:solidFill>
          <a:ln w="19050">
            <a:solidFill>
              <a:schemeClr val="lt1"/>
            </a:solidFill>
          </a:ln>
          <a:effectLst/>
        </c:spPr>
      </c:pivotFmt>
      <c:pivotFmt>
        <c:idx val="5"/>
        <c:spPr>
          <a:solidFill>
            <a:schemeClr val="accent6">
              <a:lumMod val="40000"/>
              <a:lumOff val="60000"/>
            </a:schemeClr>
          </a:solidFill>
          <a:ln w="19050">
            <a:solidFill>
              <a:schemeClr val="lt1"/>
            </a:solidFill>
          </a:ln>
          <a:effectLst/>
        </c:spPr>
      </c:pivotFmt>
      <c:pivotFmt>
        <c:idx val="6"/>
        <c:spPr>
          <a:solidFill>
            <a:schemeClr val="accent6">
              <a:lumMod val="20000"/>
              <a:lumOff val="80000"/>
            </a:schemeClr>
          </a:solidFill>
          <a:ln w="19050">
            <a:solidFill>
              <a:schemeClr val="lt1"/>
            </a:solidFill>
          </a:ln>
          <a:effectLst/>
        </c:spPr>
      </c:pivotFmt>
      <c:pivotFmt>
        <c:idx val="7"/>
        <c:spPr>
          <a:solidFill>
            <a:srgbClr val="66FF33"/>
          </a:solidFill>
          <a:ln w="19050">
            <a:solidFill>
              <a:schemeClr val="lt1"/>
            </a:solidFill>
          </a:ln>
          <a:effectLst/>
        </c:spPr>
      </c:pivotFmt>
      <c:pivotFmt>
        <c:idx val="8"/>
        <c:spPr>
          <a:solidFill>
            <a:srgbClr val="339966"/>
          </a:solidFill>
          <a:ln w="19050">
            <a:solidFill>
              <a:schemeClr val="lt1"/>
            </a:solidFill>
          </a:ln>
          <a:effectLst/>
        </c:spPr>
      </c:pivotFmt>
      <c:pivotFmt>
        <c:idx val="9"/>
        <c:spPr>
          <a:solidFill>
            <a:schemeClr val="accent1">
              <a:lumMod val="50000"/>
            </a:schemeClr>
          </a:solidFill>
          <a:ln w="19050">
            <a:solidFill>
              <a:schemeClr val="lt1"/>
            </a:solidFill>
          </a:ln>
          <a:effectLst/>
        </c:spPr>
      </c:pivotFmt>
      <c:pivotFmt>
        <c:idx val="10"/>
        <c:spPr>
          <a:solidFill>
            <a:schemeClr val="accent5">
              <a:lumMod val="75000"/>
            </a:schemeClr>
          </a:solidFill>
          <a:ln w="19050">
            <a:solidFill>
              <a:schemeClr val="lt1"/>
            </a:solidFill>
          </a:ln>
          <a:effectLst/>
        </c:spPr>
      </c:pivotFmt>
      <c:pivotFmt>
        <c:idx val="11"/>
        <c:spPr>
          <a:solidFill>
            <a:schemeClr val="accent5">
              <a:lumMod val="60000"/>
              <a:lumOff val="40000"/>
            </a:schemeClr>
          </a:solidFill>
          <a:ln w="19050">
            <a:solidFill>
              <a:schemeClr val="lt1"/>
            </a:solidFill>
          </a:ln>
          <a:effectLst/>
        </c:spPr>
      </c:pivotFmt>
      <c:pivotFmt>
        <c:idx val="12"/>
        <c:spPr>
          <a:solidFill>
            <a:schemeClr val="accent5">
              <a:lumMod val="40000"/>
              <a:lumOff val="60000"/>
            </a:schemeClr>
          </a:solidFill>
          <a:ln w="19050">
            <a:solidFill>
              <a:schemeClr val="lt1"/>
            </a:solidFill>
          </a:ln>
          <a:effectLst/>
        </c:spPr>
      </c:pivotFmt>
      <c:pivotFmt>
        <c:idx val="13"/>
        <c:spPr>
          <a:solidFill>
            <a:srgbClr val="8A364C"/>
          </a:solidFill>
          <a:ln w="19050">
            <a:solidFill>
              <a:schemeClr val="lt1"/>
            </a:solidFill>
          </a:ln>
          <a:effectLst/>
        </c:spPr>
      </c:pivotFmt>
      <c:pivotFmt>
        <c:idx val="14"/>
        <c:spPr>
          <a:solidFill>
            <a:srgbClr val="FFC000"/>
          </a:solidFill>
          <a:ln w="19050">
            <a:solidFill>
              <a:schemeClr val="lt1"/>
            </a:solidFill>
          </a:ln>
          <a:effectLst/>
        </c:spPr>
      </c:pivotFmt>
      <c:pivotFmt>
        <c:idx val="15"/>
        <c:spPr>
          <a:solidFill>
            <a:srgbClr val="CC0099"/>
          </a:solidFill>
          <a:ln w="19050">
            <a:solidFill>
              <a:schemeClr val="bg1">
                <a:lumMod val="50000"/>
              </a:schemeClr>
            </a:solidFill>
          </a:ln>
          <a:effectLst/>
        </c:spPr>
      </c:pivotFmt>
    </c:pivotFmts>
    <c:plotArea>
      <c:layout/>
      <c:barChart>
        <c:barDir val="col"/>
        <c:grouping val="clustered"/>
        <c:varyColors val="0"/>
        <c:ser>
          <c:idx val="1"/>
          <c:order val="0"/>
          <c:tx>
            <c:v>Acres</c:v>
          </c:tx>
          <c:spPr>
            <a:solidFill>
              <a:schemeClr val="accent2"/>
            </a:solidFill>
            <a:ln w="19050">
              <a:solidFill>
                <a:schemeClr val="lt1"/>
              </a:solidFill>
            </a:ln>
            <a:effectLst/>
          </c:spPr>
          <c:invertIfNegative val="0"/>
          <c:dPt>
            <c:idx val="0"/>
            <c:invertIfNegative val="0"/>
            <c:bubble3D val="0"/>
            <c:spPr>
              <a:solidFill>
                <a:srgbClr val="92D050"/>
              </a:solidFill>
              <a:ln w="19050">
                <a:solidFill>
                  <a:schemeClr val="lt1"/>
                </a:solidFill>
              </a:ln>
              <a:effectLst/>
            </c:spPr>
            <c:extLst>
              <c:ext xmlns:c16="http://schemas.microsoft.com/office/drawing/2014/chart" uri="{C3380CC4-5D6E-409C-BE32-E72D297353CC}">
                <c16:uniqueId val="{00000012-50FA-4FAB-8A5F-8D7452B49154}"/>
              </c:ext>
            </c:extLst>
          </c:dPt>
          <c:dPt>
            <c:idx val="1"/>
            <c:invertIfNegative val="0"/>
            <c:bubble3D val="0"/>
            <c:spPr>
              <a:solidFill>
                <a:schemeClr val="accent6">
                  <a:lumMod val="50000"/>
                </a:schemeClr>
              </a:solidFill>
              <a:ln w="19050">
                <a:solidFill>
                  <a:schemeClr val="lt1"/>
                </a:solidFill>
              </a:ln>
              <a:effectLst/>
            </c:spPr>
          </c:dPt>
          <c:dPt>
            <c:idx val="2"/>
            <c:invertIfNegative val="0"/>
            <c:bubble3D val="0"/>
            <c:spPr>
              <a:solidFill>
                <a:schemeClr val="accent6">
                  <a:lumMod val="75000"/>
                </a:schemeClr>
              </a:solidFill>
              <a:ln w="19050">
                <a:solidFill>
                  <a:schemeClr val="lt1"/>
                </a:solidFill>
              </a:ln>
              <a:effectLst/>
            </c:spPr>
          </c:dPt>
          <c:dPt>
            <c:idx val="3"/>
            <c:invertIfNegative val="0"/>
            <c:bubble3D val="0"/>
            <c:spPr>
              <a:solidFill>
                <a:schemeClr val="accent6">
                  <a:lumMod val="60000"/>
                  <a:lumOff val="40000"/>
                </a:schemeClr>
              </a:solidFill>
              <a:ln w="19050">
                <a:solidFill>
                  <a:schemeClr val="lt1"/>
                </a:solidFill>
              </a:ln>
              <a:effectLst/>
            </c:spPr>
          </c:dPt>
          <c:dPt>
            <c:idx val="4"/>
            <c:invertIfNegative val="0"/>
            <c:bubble3D val="0"/>
            <c:spPr>
              <a:solidFill>
                <a:schemeClr val="accent6">
                  <a:lumMod val="40000"/>
                  <a:lumOff val="60000"/>
                </a:schemeClr>
              </a:solidFill>
              <a:ln w="19050">
                <a:solidFill>
                  <a:schemeClr val="lt1"/>
                </a:solidFill>
              </a:ln>
              <a:effectLst/>
            </c:spPr>
          </c:dPt>
          <c:dPt>
            <c:idx val="5"/>
            <c:invertIfNegative val="0"/>
            <c:bubble3D val="0"/>
            <c:spPr>
              <a:solidFill>
                <a:schemeClr val="accent6">
                  <a:lumMod val="40000"/>
                  <a:lumOff val="60000"/>
                </a:schemeClr>
              </a:solidFill>
              <a:ln w="19050">
                <a:solidFill>
                  <a:schemeClr val="lt1"/>
                </a:solidFill>
              </a:ln>
              <a:effectLst/>
            </c:spPr>
          </c:dPt>
          <c:dPt>
            <c:idx val="6"/>
            <c:invertIfNegative val="0"/>
            <c:bubble3D val="0"/>
            <c:spPr>
              <a:solidFill>
                <a:schemeClr val="accent6">
                  <a:lumMod val="20000"/>
                  <a:lumOff val="80000"/>
                </a:schemeClr>
              </a:solidFill>
              <a:ln w="19050">
                <a:solidFill>
                  <a:schemeClr val="lt1"/>
                </a:solidFill>
              </a:ln>
              <a:effectLst/>
            </c:spPr>
          </c:dPt>
          <c:dPt>
            <c:idx val="7"/>
            <c:invertIfNegative val="0"/>
            <c:bubble3D val="0"/>
            <c:spPr>
              <a:solidFill>
                <a:srgbClr val="66FF33"/>
              </a:solidFill>
              <a:ln w="19050">
                <a:solidFill>
                  <a:schemeClr val="lt1"/>
                </a:solidFill>
              </a:ln>
              <a:effectLst/>
            </c:spPr>
          </c:dPt>
          <c:dPt>
            <c:idx val="8"/>
            <c:invertIfNegative val="0"/>
            <c:bubble3D val="0"/>
            <c:spPr>
              <a:solidFill>
                <a:srgbClr val="339966"/>
              </a:solidFill>
              <a:ln w="19050">
                <a:solidFill>
                  <a:schemeClr val="lt1"/>
                </a:solidFill>
              </a:ln>
              <a:effectLst/>
            </c:spPr>
          </c:dPt>
          <c:dPt>
            <c:idx val="9"/>
            <c:invertIfNegative val="0"/>
            <c:bubble3D val="0"/>
            <c:spPr>
              <a:solidFill>
                <a:schemeClr val="accent1">
                  <a:lumMod val="50000"/>
                </a:schemeClr>
              </a:solidFill>
              <a:ln w="19050">
                <a:solidFill>
                  <a:schemeClr val="lt1"/>
                </a:solidFill>
              </a:ln>
              <a:effectLst/>
            </c:spPr>
          </c:dPt>
          <c:dPt>
            <c:idx val="10"/>
            <c:invertIfNegative val="0"/>
            <c:bubble3D val="0"/>
            <c:spPr>
              <a:solidFill>
                <a:schemeClr val="accent5">
                  <a:lumMod val="75000"/>
                </a:schemeClr>
              </a:solidFill>
              <a:ln w="19050">
                <a:solidFill>
                  <a:schemeClr val="lt1"/>
                </a:solidFill>
              </a:ln>
              <a:effectLst/>
            </c:spPr>
          </c:dPt>
          <c:dPt>
            <c:idx val="11"/>
            <c:invertIfNegative val="0"/>
            <c:bubble3D val="0"/>
            <c:spPr>
              <a:solidFill>
                <a:schemeClr val="accent5">
                  <a:lumMod val="60000"/>
                  <a:lumOff val="40000"/>
                </a:schemeClr>
              </a:solidFill>
              <a:ln w="19050">
                <a:solidFill>
                  <a:schemeClr val="lt1"/>
                </a:solidFill>
              </a:ln>
              <a:effectLst/>
            </c:spPr>
          </c:dPt>
          <c:dPt>
            <c:idx val="12"/>
            <c:invertIfNegative val="0"/>
            <c:bubble3D val="0"/>
            <c:spPr>
              <a:solidFill>
                <a:schemeClr val="accent5">
                  <a:lumMod val="40000"/>
                  <a:lumOff val="60000"/>
                </a:schemeClr>
              </a:solidFill>
              <a:ln w="19050">
                <a:solidFill>
                  <a:schemeClr val="lt1"/>
                </a:solidFill>
              </a:ln>
              <a:effectLst/>
            </c:spPr>
          </c:dPt>
          <c:dPt>
            <c:idx val="13"/>
            <c:invertIfNegative val="0"/>
            <c:bubble3D val="0"/>
            <c:spPr>
              <a:solidFill>
                <a:srgbClr val="8A364C"/>
              </a:solidFill>
              <a:ln w="19050">
                <a:solidFill>
                  <a:schemeClr val="lt1"/>
                </a:solidFill>
              </a:ln>
              <a:effectLst/>
            </c:spPr>
          </c:dPt>
          <c:dPt>
            <c:idx val="14"/>
            <c:invertIfNegative val="0"/>
            <c:bubble3D val="0"/>
            <c:spPr>
              <a:solidFill>
                <a:srgbClr val="FFC000"/>
              </a:solidFill>
              <a:ln w="19050">
                <a:solidFill>
                  <a:schemeClr val="lt1"/>
                </a:solidFill>
              </a:ln>
              <a:effectLst/>
            </c:spPr>
          </c:dPt>
          <c:dPt>
            <c:idx val="15"/>
            <c:invertIfNegative val="0"/>
            <c:bubble3D val="0"/>
            <c:spPr>
              <a:solidFill>
                <a:srgbClr val="CC0099"/>
              </a:solidFill>
              <a:ln w="19050">
                <a:solidFill>
                  <a:schemeClr val="bg1">
                    <a:lumMod val="50000"/>
                  </a:schemeClr>
                </a:solidFill>
              </a:ln>
              <a:effectLst/>
            </c:spPr>
          </c:dPt>
          <c:cat>
            <c:strRef>
              <c:f>'Conservation Types Detail'!$H$6:$H$22</c:f>
              <c:strCache>
                <c:ptCount val="17"/>
                <c:pt idx="0">
                  <c:v>Federal US Forest Service</c:v>
                </c:pt>
                <c:pt idx="1">
                  <c:v>Federal National Park Service</c:v>
                </c:pt>
                <c:pt idx="2">
                  <c:v>Federal: Department of Defense</c:v>
                </c:pt>
                <c:pt idx="3">
                  <c:v>Federal: Fish and Wildlife Service</c:v>
                </c:pt>
                <c:pt idx="4">
                  <c:v>Federal</c:v>
                </c:pt>
                <c:pt idx="5">
                  <c:v>Federal: NASA</c:v>
                </c:pt>
                <c:pt idx="6">
                  <c:v>Federal: Bureau of Land Management</c:v>
                </c:pt>
                <c:pt idx="7">
                  <c:v>Federal: NOAA</c:v>
                </c:pt>
                <c:pt idx="8">
                  <c:v>Tribal</c:v>
                </c:pt>
                <c:pt idx="9">
                  <c:v>State Wildlife Management Area</c:v>
                </c:pt>
                <c:pt idx="10">
                  <c:v>State Forest</c:v>
                </c:pt>
                <c:pt idx="11">
                  <c:v>State Park</c:v>
                </c:pt>
                <c:pt idx="12">
                  <c:v>State Land</c:v>
                </c:pt>
                <c:pt idx="13">
                  <c:v>Local</c:v>
                </c:pt>
                <c:pt idx="14">
                  <c:v>Non-governemnt Organization</c:v>
                </c:pt>
                <c:pt idx="15">
                  <c:v>Privtae Conservation</c:v>
                </c:pt>
                <c:pt idx="16">
                  <c:v>District</c:v>
                </c:pt>
              </c:strCache>
            </c:strRef>
          </c:cat>
          <c:val>
            <c:numRef>
              <c:f>'Conservation Types Detail'!$I$6:$I$22</c:f>
              <c:numCache>
                <c:formatCode>#,##0</c:formatCode>
                <c:ptCount val="17"/>
                <c:pt idx="0">
                  <c:v>4418368</c:v>
                </c:pt>
                <c:pt idx="1">
                  <c:v>692027</c:v>
                </c:pt>
                <c:pt idx="2">
                  <c:v>674489</c:v>
                </c:pt>
                <c:pt idx="3">
                  <c:v>476134</c:v>
                </c:pt>
                <c:pt idx="4">
                  <c:v>81355</c:v>
                </c:pt>
                <c:pt idx="5">
                  <c:v>6283</c:v>
                </c:pt>
                <c:pt idx="6">
                  <c:v>519</c:v>
                </c:pt>
                <c:pt idx="7">
                  <c:v>69</c:v>
                </c:pt>
                <c:pt idx="8">
                  <c:v>155</c:v>
                </c:pt>
                <c:pt idx="9">
                  <c:v>7081774</c:v>
                </c:pt>
                <c:pt idx="10">
                  <c:v>3075246</c:v>
                </c:pt>
                <c:pt idx="11">
                  <c:v>1456205</c:v>
                </c:pt>
                <c:pt idx="12">
                  <c:v>1248874</c:v>
                </c:pt>
                <c:pt idx="13">
                  <c:v>1427995</c:v>
                </c:pt>
                <c:pt idx="14">
                  <c:v>1229608</c:v>
                </c:pt>
                <c:pt idx="15">
                  <c:v>335751</c:v>
                </c:pt>
                <c:pt idx="16">
                  <c:v>21748</c:v>
                </c:pt>
              </c:numCache>
            </c:numRef>
          </c:val>
          <c:extLst>
            <c:ext xmlns:c16="http://schemas.microsoft.com/office/drawing/2014/chart" uri="{C3380CC4-5D6E-409C-BE32-E72D297353CC}">
              <c16:uniqueId val="{00000011-50FA-4FAB-8A5F-8D7452B49154}"/>
            </c:ext>
          </c:extLst>
        </c:ser>
        <c:dLbls>
          <c:showLegendKey val="0"/>
          <c:showVal val="0"/>
          <c:showCatName val="0"/>
          <c:showSerName val="0"/>
          <c:showPercent val="0"/>
          <c:showBubbleSize val="0"/>
        </c:dLbls>
        <c:gapWidth val="100"/>
        <c:axId val="385791711"/>
        <c:axId val="385786791"/>
      </c:barChart>
      <c:catAx>
        <c:axId val="385791711"/>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85786791"/>
        <c:auto val="1"/>
        <c:lblAlgn val="ctr"/>
        <c:lblOffset val="100"/>
        <c:noMultiLvlLbl val="0"/>
      </c:catAx>
      <c:valAx>
        <c:axId val="385786791"/>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r>
                  <a:rPr lang="en-US"/>
                  <a:t>Acres</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85791711"/>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65000"/>
                      <a:lumOff val="3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v>Acres</c:v>
          </c:tx>
          <c:spPr>
            <a:solidFill>
              <a:schemeClr val="accent1"/>
            </a:solidFill>
            <a:ln w="19050">
              <a:solidFill>
                <a:schemeClr val="lt1"/>
              </a:solidFill>
            </a:ln>
            <a:effectLst/>
          </c:spPr>
          <c:invertIfNegative val="0"/>
          <c:dPt>
            <c:idx val="0"/>
            <c:invertIfNegative val="0"/>
            <c:bubble3D val="0"/>
            <c:spPr>
              <a:solidFill>
                <a:srgbClr val="A1B989"/>
              </a:solidFill>
              <a:ln w="19050">
                <a:solidFill>
                  <a:schemeClr val="lt1"/>
                </a:solidFill>
              </a:ln>
              <a:effectLst/>
            </c:spPr>
            <c:extLst>
              <c:ext xmlns:c16="http://schemas.microsoft.com/office/drawing/2014/chart" uri="{C3380CC4-5D6E-409C-BE32-E72D297353CC}">
                <c16:uniqueId val="{00000002-FE22-4949-AF60-1A33C80A6D6A}"/>
              </c:ext>
            </c:extLst>
          </c:dPt>
          <c:dPt>
            <c:idx val="1"/>
            <c:invertIfNegative val="0"/>
            <c:bubble3D val="0"/>
            <c:spPr>
              <a:solidFill>
                <a:srgbClr val="C8DCE4"/>
              </a:solidFill>
              <a:ln w="19050">
                <a:solidFill>
                  <a:schemeClr val="lt1"/>
                </a:solidFill>
              </a:ln>
              <a:effectLst/>
            </c:spPr>
            <c:extLst>
              <c:ext xmlns:c16="http://schemas.microsoft.com/office/drawing/2014/chart" uri="{C3380CC4-5D6E-409C-BE32-E72D297353CC}">
                <c16:uniqueId val="{00000003-FE22-4949-AF60-1A33C80A6D6A}"/>
              </c:ext>
            </c:extLst>
          </c:dPt>
          <c:dPt>
            <c:idx val="3"/>
            <c:invertIfNegative val="0"/>
            <c:bubble3D val="0"/>
            <c:spPr>
              <a:solidFill>
                <a:srgbClr val="D096B9"/>
              </a:solidFill>
              <a:ln w="19050">
                <a:solidFill>
                  <a:schemeClr val="lt1"/>
                </a:solidFill>
              </a:ln>
              <a:effectLst/>
            </c:spPr>
            <c:extLst>
              <c:ext xmlns:c16="http://schemas.microsoft.com/office/drawing/2014/chart" uri="{C3380CC4-5D6E-409C-BE32-E72D297353CC}">
                <c16:uniqueId val="{00000004-FE22-4949-AF60-1A33C80A6D6A}"/>
              </c:ext>
            </c:extLst>
          </c:dPt>
          <c:dPt>
            <c:idx val="4"/>
            <c:invertIfNegative val="0"/>
            <c:bubble3D val="0"/>
            <c:spPr>
              <a:solidFill>
                <a:srgbClr val="C6733A"/>
              </a:solidFill>
              <a:ln w="19050">
                <a:solidFill>
                  <a:schemeClr val="lt1"/>
                </a:solidFill>
              </a:ln>
              <a:effectLst/>
            </c:spPr>
            <c:extLst>
              <c:ext xmlns:c16="http://schemas.microsoft.com/office/drawing/2014/chart" uri="{C3380CC4-5D6E-409C-BE32-E72D297353CC}">
                <c16:uniqueId val="{00000005-FE22-4949-AF60-1A33C80A6D6A}"/>
              </c:ext>
            </c:extLst>
          </c:dPt>
          <c:cat>
            <c:strRef>
              <c:f>'Conservation Types Detail'!$K$5:$K$9</c:f>
              <c:strCache>
                <c:ptCount val="5"/>
                <c:pt idx="0">
                  <c:v>Federal Easement</c:v>
                </c:pt>
                <c:pt idx="1">
                  <c:v>State Easement</c:v>
                </c:pt>
                <c:pt idx="2">
                  <c:v>District Easement</c:v>
                </c:pt>
                <c:pt idx="3">
                  <c:v>Local Easement</c:v>
                </c:pt>
                <c:pt idx="4">
                  <c:v>Non-governemnt Easement</c:v>
                </c:pt>
              </c:strCache>
            </c:strRef>
          </c:cat>
          <c:val>
            <c:numRef>
              <c:f>'Conservation Types Detail'!$L$5:$L$9</c:f>
              <c:numCache>
                <c:formatCode>#,##0</c:formatCode>
                <c:ptCount val="5"/>
                <c:pt idx="0">
                  <c:v>210917</c:v>
                </c:pt>
                <c:pt idx="1">
                  <c:v>3139308</c:v>
                </c:pt>
                <c:pt idx="2">
                  <c:v>845</c:v>
                </c:pt>
                <c:pt idx="3">
                  <c:v>408732</c:v>
                </c:pt>
                <c:pt idx="4">
                  <c:v>3618035</c:v>
                </c:pt>
              </c:numCache>
            </c:numRef>
          </c:val>
          <c:extLst>
            <c:ext xmlns:c16="http://schemas.microsoft.com/office/drawing/2014/chart" uri="{C3380CC4-5D6E-409C-BE32-E72D297353CC}">
              <c16:uniqueId val="{00000000-FE22-4949-AF60-1A33C80A6D6A}"/>
            </c:ext>
          </c:extLst>
        </c:ser>
        <c:dLbls>
          <c:showLegendKey val="0"/>
          <c:showVal val="0"/>
          <c:showCatName val="0"/>
          <c:showSerName val="0"/>
          <c:showPercent val="0"/>
          <c:showBubbleSize val="0"/>
        </c:dLbls>
        <c:gapWidth val="100"/>
        <c:axId val="1661874952"/>
        <c:axId val="1661874296"/>
      </c:barChart>
      <c:catAx>
        <c:axId val="1661874952"/>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61874296"/>
        <c:auto val="1"/>
        <c:lblAlgn val="ctr"/>
        <c:lblOffset val="100"/>
        <c:noMultiLvlLbl val="0"/>
      </c:catAx>
      <c:valAx>
        <c:axId val="1661874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r>
                  <a:rPr lang="en-US"/>
                  <a:t>Acres</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61874952"/>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Acres of Conservation Land by GAP Status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'Regional Stats'!$G$6</c:f>
              <c:strCache>
                <c:ptCount val="1"/>
                <c:pt idx="0">
                  <c:v>GAP 1 and 2 (acres)</c:v>
                </c:pt>
              </c:strCache>
            </c:strRef>
          </c:tx>
          <c:spPr>
            <a:solidFill>
              <a:schemeClr val="accent6">
                <a:lumMod val="50000"/>
              </a:schemeClr>
            </a:solidFill>
            <a:ln>
              <a:noFill/>
            </a:ln>
            <a:effectLst/>
          </c:spPr>
          <c:invertIfNegative val="0"/>
          <c:cat>
            <c:strRef>
              <c:f>'Regional Stats'!$B$7:$B$39</c:f>
              <c:strCache>
                <c:ptCount val="16"/>
                <c:pt idx="0">
                  <c:v>Acadian Plains and Hills</c:v>
                </c:pt>
                <c:pt idx="1">
                  <c:v>Atlantic Coastal Pine Barrens</c:v>
                </c:pt>
                <c:pt idx="2">
                  <c:v>Blue Ridge</c:v>
                </c:pt>
                <c:pt idx="3">
                  <c:v>Central Appalachians</c:v>
                </c:pt>
                <c:pt idx="4">
                  <c:v>Eastern Great Lakes Lowlands</c:v>
                </c:pt>
                <c:pt idx="5">
                  <c:v>Erie Drift Plain</c:v>
                </c:pt>
                <c:pt idx="6">
                  <c:v>Middle Atlantic Coastal Plain</c:v>
                </c:pt>
                <c:pt idx="7">
                  <c:v>North Central Appalachians</c:v>
                </c:pt>
                <c:pt idx="8">
                  <c:v>Northeastern Coastal Zone</c:v>
                </c:pt>
                <c:pt idx="9">
                  <c:v>Northeastern Highlands</c:v>
                </c:pt>
                <c:pt idx="10">
                  <c:v>Northern Allegheny Plateau</c:v>
                </c:pt>
                <c:pt idx="11">
                  <c:v>Northern Piedmont</c:v>
                </c:pt>
                <c:pt idx="12">
                  <c:v>Piedmont</c:v>
                </c:pt>
                <c:pt idx="13">
                  <c:v>Ridge and Valley</c:v>
                </c:pt>
                <c:pt idx="14">
                  <c:v>Southeastern Plains</c:v>
                </c:pt>
                <c:pt idx="15">
                  <c:v>Western Allegheny Plateau</c:v>
                </c:pt>
              </c:strCache>
            </c:strRef>
          </c:cat>
          <c:val>
            <c:numRef>
              <c:f>'Regional Stats'!$G$7:$G$40</c:f>
              <c:numCache>
                <c:formatCode>#,##0</c:formatCode>
                <c:ptCount val="16"/>
                <c:pt idx="0">
                  <c:v>370142</c:v>
                </c:pt>
                <c:pt idx="1">
                  <c:v>469284</c:v>
                </c:pt>
                <c:pt idx="2">
                  <c:v>420527</c:v>
                </c:pt>
                <c:pt idx="3">
                  <c:v>341828</c:v>
                </c:pt>
                <c:pt idx="4">
                  <c:v>137344</c:v>
                </c:pt>
                <c:pt idx="5">
                  <c:v>24889</c:v>
                </c:pt>
                <c:pt idx="6">
                  <c:v>449251</c:v>
                </c:pt>
                <c:pt idx="7">
                  <c:v>288788</c:v>
                </c:pt>
                <c:pt idx="8">
                  <c:v>449132</c:v>
                </c:pt>
                <c:pt idx="9">
                  <c:v>4977499</c:v>
                </c:pt>
                <c:pt idx="10">
                  <c:v>83708</c:v>
                </c:pt>
                <c:pt idx="11">
                  <c:v>145612</c:v>
                </c:pt>
                <c:pt idx="12">
                  <c:v>77298</c:v>
                </c:pt>
                <c:pt idx="13">
                  <c:v>967776</c:v>
                </c:pt>
                <c:pt idx="14">
                  <c:v>104915</c:v>
                </c:pt>
                <c:pt idx="15">
                  <c:v>12753</c:v>
                </c:pt>
              </c:numCache>
            </c:numRef>
          </c:val>
          <c:extLst>
            <c:ext xmlns:c16="http://schemas.microsoft.com/office/drawing/2014/chart" uri="{C3380CC4-5D6E-409C-BE32-E72D297353CC}">
              <c16:uniqueId val="{00000000-F686-4144-ACB4-C97F682B798D}"/>
            </c:ext>
          </c:extLst>
        </c:ser>
        <c:ser>
          <c:idx val="1"/>
          <c:order val="1"/>
          <c:tx>
            <c:strRef>
              <c:f>'Regional Stats'!$I$6</c:f>
              <c:strCache>
                <c:ptCount val="1"/>
                <c:pt idx="0">
                  <c:v>GAP 3 (acres)</c:v>
                </c:pt>
              </c:strCache>
            </c:strRef>
          </c:tx>
          <c:spPr>
            <a:solidFill>
              <a:schemeClr val="accent6">
                <a:lumMod val="60000"/>
                <a:lumOff val="40000"/>
              </a:schemeClr>
            </a:solidFill>
            <a:ln>
              <a:noFill/>
            </a:ln>
            <a:effectLst/>
          </c:spPr>
          <c:invertIfNegative val="0"/>
          <c:cat>
            <c:strRef>
              <c:f>'Regional Stats'!$B$7:$B$39</c:f>
              <c:strCache>
                <c:ptCount val="16"/>
                <c:pt idx="0">
                  <c:v>Acadian Plains and Hills</c:v>
                </c:pt>
                <c:pt idx="1">
                  <c:v>Atlantic Coastal Pine Barrens</c:v>
                </c:pt>
                <c:pt idx="2">
                  <c:v>Blue Ridge</c:v>
                </c:pt>
                <c:pt idx="3">
                  <c:v>Central Appalachians</c:v>
                </c:pt>
                <c:pt idx="4">
                  <c:v>Eastern Great Lakes Lowlands</c:v>
                </c:pt>
                <c:pt idx="5">
                  <c:v>Erie Drift Plain</c:v>
                </c:pt>
                <c:pt idx="6">
                  <c:v>Middle Atlantic Coastal Plain</c:v>
                </c:pt>
                <c:pt idx="7">
                  <c:v>North Central Appalachians</c:v>
                </c:pt>
                <c:pt idx="8">
                  <c:v>Northeastern Coastal Zone</c:v>
                </c:pt>
                <c:pt idx="9">
                  <c:v>Northeastern Highlands</c:v>
                </c:pt>
                <c:pt idx="10">
                  <c:v>Northern Allegheny Plateau</c:v>
                </c:pt>
                <c:pt idx="11">
                  <c:v>Northern Piedmont</c:v>
                </c:pt>
                <c:pt idx="12">
                  <c:v>Piedmont</c:v>
                </c:pt>
                <c:pt idx="13">
                  <c:v>Ridge and Valley</c:v>
                </c:pt>
                <c:pt idx="14">
                  <c:v>Southeastern Plains</c:v>
                </c:pt>
                <c:pt idx="15">
                  <c:v>Western Allegheny Plateau</c:v>
                </c:pt>
              </c:strCache>
            </c:strRef>
          </c:cat>
          <c:val>
            <c:numRef>
              <c:f>'Regional Stats'!$I$7:$I$39</c:f>
              <c:numCache>
                <c:formatCode>#,##0</c:formatCode>
                <c:ptCount val="16"/>
                <c:pt idx="0">
                  <c:v>1003040</c:v>
                </c:pt>
                <c:pt idx="1">
                  <c:v>400628</c:v>
                </c:pt>
                <c:pt idx="2">
                  <c:v>475042</c:v>
                </c:pt>
                <c:pt idx="3">
                  <c:v>1336119</c:v>
                </c:pt>
                <c:pt idx="4">
                  <c:v>426428</c:v>
                </c:pt>
                <c:pt idx="5">
                  <c:v>126389</c:v>
                </c:pt>
                <c:pt idx="6">
                  <c:v>698519</c:v>
                </c:pt>
                <c:pt idx="7">
                  <c:v>2572385</c:v>
                </c:pt>
                <c:pt idx="8">
                  <c:v>1030389</c:v>
                </c:pt>
                <c:pt idx="9">
                  <c:v>6245507</c:v>
                </c:pt>
                <c:pt idx="10">
                  <c:v>785865</c:v>
                </c:pt>
                <c:pt idx="11">
                  <c:v>788860</c:v>
                </c:pt>
                <c:pt idx="12">
                  <c:v>570455</c:v>
                </c:pt>
                <c:pt idx="13">
                  <c:v>3029790</c:v>
                </c:pt>
                <c:pt idx="14">
                  <c:v>461279</c:v>
                </c:pt>
                <c:pt idx="15">
                  <c:v>383706</c:v>
                </c:pt>
              </c:numCache>
            </c:numRef>
          </c:val>
          <c:extLst>
            <c:ext xmlns:c16="http://schemas.microsoft.com/office/drawing/2014/chart" uri="{C3380CC4-5D6E-409C-BE32-E72D297353CC}">
              <c16:uniqueId val="{00000001-F686-4144-ACB4-C97F682B798D}"/>
            </c:ext>
          </c:extLst>
        </c:ser>
        <c:dLbls>
          <c:showLegendKey val="0"/>
          <c:showVal val="0"/>
          <c:showCatName val="0"/>
          <c:showSerName val="0"/>
          <c:showPercent val="0"/>
          <c:showBubbleSize val="0"/>
        </c:dLbls>
        <c:gapWidth val="150"/>
        <c:overlap val="100"/>
        <c:axId val="1325797600"/>
        <c:axId val="1325796288"/>
        <c:extLst>
          <c:ext xmlns:c15="http://schemas.microsoft.com/office/drawing/2012/chart" uri="{02D57815-91ED-43cb-92C2-25804820EDAC}">
            <c15:filteredBarSeries>
              <c15:ser>
                <c:idx val="2"/>
                <c:order val="2"/>
                <c:spPr>
                  <a:solidFill>
                    <a:schemeClr val="accent3"/>
                  </a:solidFill>
                  <a:ln>
                    <a:noFill/>
                  </a:ln>
                  <a:effectLst/>
                </c:spPr>
                <c:invertIfNegative val="0"/>
                <c:cat>
                  <c:strRef>
                    <c:extLst>
                      <c:ext uri="{02D57815-91ED-43cb-92C2-25804820EDAC}">
                        <c15:formulaRef>
                          <c15:sqref>'Regional Stats'!$B$7:$B$39</c15:sqref>
                        </c15:formulaRef>
                      </c:ext>
                    </c:extLst>
                    <c:strCache>
                      <c:ptCount val="16"/>
                      <c:pt idx="0">
                        <c:v>Acadian Plains and Hills</c:v>
                      </c:pt>
                      <c:pt idx="1">
                        <c:v>Atlantic Coastal Pine Barrens</c:v>
                      </c:pt>
                      <c:pt idx="2">
                        <c:v>Blue Ridge</c:v>
                      </c:pt>
                      <c:pt idx="3">
                        <c:v>Central Appalachians</c:v>
                      </c:pt>
                      <c:pt idx="4">
                        <c:v>Eastern Great Lakes Lowlands</c:v>
                      </c:pt>
                      <c:pt idx="5">
                        <c:v>Erie Drift Plain</c:v>
                      </c:pt>
                      <c:pt idx="6">
                        <c:v>Middle Atlantic Coastal Plain</c:v>
                      </c:pt>
                      <c:pt idx="7">
                        <c:v>North Central Appalachians</c:v>
                      </c:pt>
                      <c:pt idx="8">
                        <c:v>Northeastern Coastal Zone</c:v>
                      </c:pt>
                      <c:pt idx="9">
                        <c:v>Northeastern Highlands</c:v>
                      </c:pt>
                      <c:pt idx="10">
                        <c:v>Northern Allegheny Plateau</c:v>
                      </c:pt>
                      <c:pt idx="11">
                        <c:v>Northern Piedmont</c:v>
                      </c:pt>
                      <c:pt idx="12">
                        <c:v>Piedmont</c:v>
                      </c:pt>
                      <c:pt idx="13">
                        <c:v>Ridge and Valley</c:v>
                      </c:pt>
                      <c:pt idx="14">
                        <c:v>Southeastern Plains</c:v>
                      </c:pt>
                      <c:pt idx="15">
                        <c:v>Western Allegheny Plateau</c:v>
                      </c:pt>
                    </c:strCache>
                  </c:strRef>
                </c:cat>
                <c:val>
                  <c:numRef>
                    <c:extLst>
                      <c:ext uri="{02D57815-91ED-43cb-92C2-25804820EDAC}">
                        <c15:formulaRef>
                          <c15:sqref>'Regional Stats'!$B$7:$B$39</c15:sqref>
                        </c15:formulaRef>
                      </c:ext>
                    </c:extLst>
                    <c:numCache>
                      <c:formatCode>General</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2-F686-4144-ACB4-C97F682B798D}"/>
                  </c:ext>
                </c:extLst>
              </c15:ser>
            </c15:filteredBarSeries>
            <c15:filteredBarSeries>
              <c15:ser>
                <c:idx val="3"/>
                <c:order val="3"/>
                <c:spPr>
                  <a:solidFill>
                    <a:schemeClr val="accent4"/>
                  </a:solidFill>
                  <a:ln>
                    <a:noFill/>
                  </a:ln>
                  <a:effectLst/>
                </c:spPr>
                <c:invertIfNegative val="0"/>
                <c:cat>
                  <c:strRef>
                    <c:extLst xmlns:c15="http://schemas.microsoft.com/office/drawing/2012/chart">
                      <c:ext xmlns:c15="http://schemas.microsoft.com/office/drawing/2012/chart" uri="{02D57815-91ED-43cb-92C2-25804820EDAC}">
                        <c15:formulaRef>
                          <c15:sqref>'Regional Stats'!$B$7:$B$39</c15:sqref>
                        </c15:formulaRef>
                      </c:ext>
                    </c:extLst>
                    <c:strCache>
                      <c:ptCount val="16"/>
                      <c:pt idx="0">
                        <c:v>Acadian Plains and Hills</c:v>
                      </c:pt>
                      <c:pt idx="1">
                        <c:v>Atlantic Coastal Pine Barrens</c:v>
                      </c:pt>
                      <c:pt idx="2">
                        <c:v>Blue Ridge</c:v>
                      </c:pt>
                      <c:pt idx="3">
                        <c:v>Central Appalachians</c:v>
                      </c:pt>
                      <c:pt idx="4">
                        <c:v>Eastern Great Lakes Lowlands</c:v>
                      </c:pt>
                      <c:pt idx="5">
                        <c:v>Erie Drift Plain</c:v>
                      </c:pt>
                      <c:pt idx="6">
                        <c:v>Middle Atlantic Coastal Plain</c:v>
                      </c:pt>
                      <c:pt idx="7">
                        <c:v>North Central Appalachians</c:v>
                      </c:pt>
                      <c:pt idx="8">
                        <c:v>Northeastern Coastal Zone</c:v>
                      </c:pt>
                      <c:pt idx="9">
                        <c:v>Northeastern Highlands</c:v>
                      </c:pt>
                      <c:pt idx="10">
                        <c:v>Northern Allegheny Plateau</c:v>
                      </c:pt>
                      <c:pt idx="11">
                        <c:v>Northern Piedmont</c:v>
                      </c:pt>
                      <c:pt idx="12">
                        <c:v>Piedmont</c:v>
                      </c:pt>
                      <c:pt idx="13">
                        <c:v>Ridge and Valley</c:v>
                      </c:pt>
                      <c:pt idx="14">
                        <c:v>Southeastern Plains</c:v>
                      </c:pt>
                      <c:pt idx="15">
                        <c:v>Western Allegheny Plateau</c:v>
                      </c:pt>
                    </c:strCache>
                  </c:strRef>
                </c:cat>
                <c:val>
                  <c:numRef>
                    <c:extLst xmlns:c15="http://schemas.microsoft.com/office/drawing/2012/chart">
                      <c:ext xmlns:c15="http://schemas.microsoft.com/office/drawing/2012/chart" uri="{02D57815-91ED-43cb-92C2-25804820EDAC}">
                        <c15:formulaRef>
                          <c15:sqref>'Regional Stats'!$B$6</c15:sqref>
                        </c15:formulaRef>
                      </c:ext>
                    </c:extLst>
                    <c:numCache>
                      <c:formatCode>General</c:formatCode>
                      <c:ptCount val="1"/>
                      <c:pt idx="0">
                        <c:v>0</c:v>
                      </c:pt>
                    </c:numCache>
                  </c:numRef>
                </c:val>
                <c:extLst xmlns:c15="http://schemas.microsoft.com/office/drawing/2012/chart">
                  <c:ext xmlns:c16="http://schemas.microsoft.com/office/drawing/2014/chart" uri="{C3380CC4-5D6E-409C-BE32-E72D297353CC}">
                    <c16:uniqueId val="{00000003-F686-4144-ACB4-C97F682B798D}"/>
                  </c:ext>
                </c:extLst>
              </c15:ser>
            </c15:filteredBarSeries>
            <c15:filteredBarSeries>
              <c15:ser>
                <c:idx val="4"/>
                <c:order val="4"/>
                <c:spPr>
                  <a:solidFill>
                    <a:schemeClr val="accent5"/>
                  </a:solidFill>
                  <a:ln>
                    <a:noFill/>
                  </a:ln>
                  <a:effectLst/>
                </c:spPr>
                <c:invertIfNegative val="0"/>
                <c:cat>
                  <c:strRef>
                    <c:extLst xmlns:c15="http://schemas.microsoft.com/office/drawing/2012/chart">
                      <c:ext xmlns:c15="http://schemas.microsoft.com/office/drawing/2012/chart" uri="{02D57815-91ED-43cb-92C2-25804820EDAC}">
                        <c15:formulaRef>
                          <c15:sqref>'Regional Stats'!$B$7:$B$39</c15:sqref>
                        </c15:formulaRef>
                      </c:ext>
                    </c:extLst>
                    <c:strCache>
                      <c:ptCount val="16"/>
                      <c:pt idx="0">
                        <c:v>Acadian Plains and Hills</c:v>
                      </c:pt>
                      <c:pt idx="1">
                        <c:v>Atlantic Coastal Pine Barrens</c:v>
                      </c:pt>
                      <c:pt idx="2">
                        <c:v>Blue Ridge</c:v>
                      </c:pt>
                      <c:pt idx="3">
                        <c:v>Central Appalachians</c:v>
                      </c:pt>
                      <c:pt idx="4">
                        <c:v>Eastern Great Lakes Lowlands</c:v>
                      </c:pt>
                      <c:pt idx="5">
                        <c:v>Erie Drift Plain</c:v>
                      </c:pt>
                      <c:pt idx="6">
                        <c:v>Middle Atlantic Coastal Plain</c:v>
                      </c:pt>
                      <c:pt idx="7">
                        <c:v>North Central Appalachians</c:v>
                      </c:pt>
                      <c:pt idx="8">
                        <c:v>Northeastern Coastal Zone</c:v>
                      </c:pt>
                      <c:pt idx="9">
                        <c:v>Northeastern Highlands</c:v>
                      </c:pt>
                      <c:pt idx="10">
                        <c:v>Northern Allegheny Plateau</c:v>
                      </c:pt>
                      <c:pt idx="11">
                        <c:v>Northern Piedmont</c:v>
                      </c:pt>
                      <c:pt idx="12">
                        <c:v>Piedmont</c:v>
                      </c:pt>
                      <c:pt idx="13">
                        <c:v>Ridge and Valley</c:v>
                      </c:pt>
                      <c:pt idx="14">
                        <c:v>Southeastern Plains</c:v>
                      </c:pt>
                      <c:pt idx="15">
                        <c:v>Western Allegheny Plateau</c:v>
                      </c:pt>
                    </c:strCache>
                  </c:strRef>
                </c:cat>
                <c:val>
                  <c:numRef>
                    <c:extLst xmlns:c15="http://schemas.microsoft.com/office/drawing/2012/chart">
                      <c:ext xmlns:c15="http://schemas.microsoft.com/office/drawing/2012/chart" uri="{02D57815-91ED-43cb-92C2-25804820EDAC}">
                        <c15:formulaRef>
                          <c15:sqref>'Regional Stats'!$I$6</c15:sqref>
                        </c15:formulaRef>
                      </c:ext>
                    </c:extLst>
                    <c:numCache>
                      <c:formatCode>@</c:formatCode>
                      <c:ptCount val="1"/>
                      <c:pt idx="0">
                        <c:v>0</c:v>
                      </c:pt>
                    </c:numCache>
                  </c:numRef>
                </c:val>
                <c:extLst xmlns:c15="http://schemas.microsoft.com/office/drawing/2012/chart">
                  <c:ext xmlns:c16="http://schemas.microsoft.com/office/drawing/2014/chart" uri="{C3380CC4-5D6E-409C-BE32-E72D297353CC}">
                    <c16:uniqueId val="{00000004-F686-4144-ACB4-C97F682B798D}"/>
                  </c:ext>
                </c:extLst>
              </c15:ser>
            </c15:filteredBarSeries>
          </c:ext>
        </c:extLst>
      </c:barChart>
      <c:catAx>
        <c:axId val="13257976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25796288"/>
        <c:crosses val="autoZero"/>
        <c:auto val="1"/>
        <c:lblAlgn val="ctr"/>
        <c:lblOffset val="100"/>
        <c:noMultiLvlLbl val="0"/>
      </c:catAx>
      <c:valAx>
        <c:axId val="13257962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Acres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2579760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Conservation</a:t>
            </a:r>
            <a:r>
              <a:rPr lang="en-US" baseline="0"/>
              <a:t> and GAP Status</a:t>
            </a:r>
          </a:p>
          <a:p>
            <a:pPr>
              <a:defRPr/>
            </a:pP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'Conservation, Status and Desig.'!$F$19</c:f>
              <c:strCache>
                <c:ptCount val="1"/>
                <c:pt idx="0">
                  <c:v>Conserved for Nature (Gap 1 and 2)</c:v>
                </c:pt>
              </c:strCache>
            </c:strRef>
          </c:tx>
          <c:spPr>
            <a:solidFill>
              <a:schemeClr val="accent6">
                <a:lumMod val="75000"/>
              </a:schemeClr>
            </a:solidFill>
            <a:ln>
              <a:noFill/>
            </a:ln>
            <a:effectLst/>
          </c:spPr>
          <c:invertIfNegative val="0"/>
          <c:dPt>
            <c:idx val="0"/>
            <c:invertIfNegative val="0"/>
            <c:bubble3D val="0"/>
            <c:spPr>
              <a:solidFill>
                <a:schemeClr val="accent6">
                  <a:lumMod val="75000"/>
                </a:schemeClr>
              </a:solidFill>
              <a:ln>
                <a:noFill/>
              </a:ln>
              <a:effectLst/>
            </c:spPr>
          </c:dPt>
          <c:cat>
            <c:strRef>
              <c:f>'Conservation, Status and Desig.'!$C$20:$C$52</c:f>
              <c:strCache>
                <c:ptCount val="1"/>
                <c:pt idx="0">
                  <c:v>Northeast Region</c:v>
                </c:pt>
              </c:strCache>
            </c:strRef>
          </c:cat>
          <c:val>
            <c:numRef>
              <c:f>'Conservation, Status and Desig.'!$F$20:$F$53</c:f>
              <c:numCache>
                <c:formatCode>#,##0</c:formatCode>
                <c:ptCount val="1"/>
                <c:pt idx="0">
                  <c:v>9320745</c:v>
                </c:pt>
              </c:numCache>
            </c:numRef>
          </c:val>
          <c:extLst>
            <c:ext xmlns:c16="http://schemas.microsoft.com/office/drawing/2014/chart" uri="{C3380CC4-5D6E-409C-BE32-E72D297353CC}">
              <c16:uniqueId val="{00000000-E350-4A74-948D-7EEE337A58BE}"/>
            </c:ext>
          </c:extLst>
        </c:ser>
        <c:ser>
          <c:idx val="1"/>
          <c:order val="1"/>
          <c:tx>
            <c:strRef>
              <c:f>'Conservation, Status and Desig.'!$G$19</c:f>
              <c:strCache>
                <c:ptCount val="1"/>
                <c:pt idx="0">
                  <c:v>Conserved for Multiple Uses (GAP 3)</c:v>
                </c:pt>
              </c:strCache>
            </c:strRef>
          </c:tx>
          <c:spPr>
            <a:solidFill>
              <a:schemeClr val="accent6">
                <a:lumMod val="60000"/>
                <a:lumOff val="40000"/>
              </a:schemeClr>
            </a:solidFill>
            <a:ln>
              <a:noFill/>
            </a:ln>
            <a:effectLst/>
          </c:spPr>
          <c:invertIfNegative val="0"/>
          <c:dPt>
            <c:idx val="0"/>
            <c:invertIfNegative val="0"/>
            <c:bubble3D val="0"/>
            <c:spPr>
              <a:solidFill>
                <a:schemeClr val="accent6">
                  <a:lumMod val="60000"/>
                  <a:lumOff val="40000"/>
                </a:schemeClr>
              </a:solidFill>
              <a:ln>
                <a:noFill/>
              </a:ln>
              <a:effectLst/>
            </c:spPr>
          </c:dPt>
          <c:cat>
            <c:strRef>
              <c:f>'Conservation, Status and Desig.'!$C$20:$C$52</c:f>
              <c:strCache>
                <c:ptCount val="1"/>
                <c:pt idx="0">
                  <c:v>Northeast Region</c:v>
                </c:pt>
              </c:strCache>
            </c:strRef>
          </c:cat>
          <c:val>
            <c:numRef>
              <c:f>'Conservation, Status and Desig.'!$G$20:$G$53</c:f>
              <c:numCache>
                <c:formatCode>#,##0</c:formatCode>
                <c:ptCount val="1"/>
                <c:pt idx="0">
                  <c:v>20334399</c:v>
                </c:pt>
              </c:numCache>
            </c:numRef>
          </c:val>
          <c:extLst>
            <c:ext xmlns:c16="http://schemas.microsoft.com/office/drawing/2014/chart" uri="{C3380CC4-5D6E-409C-BE32-E72D297353CC}">
              <c16:uniqueId val="{00000001-E350-4A74-948D-7EEE337A58BE}"/>
            </c:ext>
          </c:extLst>
        </c:ser>
        <c:ser>
          <c:idx val="2"/>
          <c:order val="2"/>
          <c:tx>
            <c:strRef>
              <c:f>'Conservation, Status and Desig.'!$AD$19</c:f>
              <c:strCache>
                <c:ptCount val="1"/>
                <c:pt idx="0">
                  <c:v>Unconserved</c:v>
                </c:pt>
              </c:strCache>
            </c:strRef>
          </c:tx>
          <c:spPr>
            <a:solidFill>
              <a:schemeClr val="bg1">
                <a:lumMod val="65000"/>
              </a:schemeClr>
            </a:solidFill>
            <a:ln>
              <a:noFill/>
            </a:ln>
            <a:effectLst/>
          </c:spPr>
          <c:invertIfNegative val="0"/>
          <c:dPt>
            <c:idx val="0"/>
            <c:invertIfNegative val="0"/>
            <c:bubble3D val="0"/>
            <c:spPr>
              <a:solidFill>
                <a:schemeClr val="bg1">
                  <a:lumMod val="65000"/>
                </a:schemeClr>
              </a:solidFill>
              <a:ln>
                <a:noFill/>
              </a:ln>
              <a:effectLst/>
            </c:spPr>
          </c:dPt>
          <c:cat>
            <c:strRef>
              <c:f>'Conservation, Status and Desig.'!$C$20:$C$52</c:f>
              <c:strCache>
                <c:ptCount val="1"/>
                <c:pt idx="0">
                  <c:v>Northeast Region</c:v>
                </c:pt>
              </c:strCache>
            </c:strRef>
          </c:cat>
          <c:val>
            <c:numRef>
              <c:f>'Conservation, Status and Desig.'!$AD$20:$AD$53</c:f>
              <c:numCache>
                <c:formatCode>#,##0</c:formatCode>
                <c:ptCount val="1"/>
                <c:pt idx="0">
                  <c:v>126002079</c:v>
                </c:pt>
              </c:numCache>
            </c:numRef>
          </c:val>
          <c:extLst>
            <c:ext xmlns:c16="http://schemas.microsoft.com/office/drawing/2014/chart" uri="{C3380CC4-5D6E-409C-BE32-E72D297353CC}">
              <c16:uniqueId val="{00000002-E350-4A74-948D-7EEE337A58BE}"/>
            </c:ext>
          </c:extLst>
        </c:ser>
        <c:dLbls>
          <c:showLegendKey val="0"/>
          <c:showVal val="0"/>
          <c:showCatName val="0"/>
          <c:showSerName val="0"/>
          <c:showPercent val="0"/>
          <c:showBubbleSize val="0"/>
        </c:dLbls>
        <c:gapWidth val="150"/>
        <c:overlap val="100"/>
        <c:axId val="1749450024"/>
        <c:axId val="1749446088"/>
      </c:barChart>
      <c:catAx>
        <c:axId val="1749450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749446088"/>
        <c:crosses val="autoZero"/>
        <c:auto val="1"/>
        <c:lblAlgn val="ctr"/>
        <c:lblOffset val="100"/>
        <c:noMultiLvlLbl val="0"/>
      </c:catAx>
      <c:valAx>
        <c:axId val="174944608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74945002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Conservation</a:t>
            </a:r>
            <a:r>
              <a:rPr lang="en-US" baseline="0"/>
              <a:t> Lands by Ownership and Designation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percentStacked"/>
        <c:varyColors val="0"/>
        <c:ser>
          <c:idx val="0"/>
          <c:order val="0"/>
          <c:tx>
            <c:strRef>
              <c:f>'Conservation, Status and Desig.'!$H$19</c:f>
              <c:strCache>
                <c:ptCount val="1"/>
                <c:pt idx="0">
                  <c:v>Federal: Bureau of Land Management</c:v>
                </c:pt>
              </c:strCache>
            </c:strRef>
          </c:tx>
          <c:spPr>
            <a:solidFill>
              <a:schemeClr val="accent6">
                <a:lumMod val="20000"/>
                <a:lumOff val="80000"/>
              </a:schemeClr>
            </a:solidFill>
            <a:ln>
              <a:noFill/>
            </a:ln>
            <a:effectLst/>
          </c:spPr>
          <c:invertIfNegative val="0"/>
          <c:dPt>
            <c:idx val="0"/>
            <c:invertIfNegative val="0"/>
            <c:bubble3D val="0"/>
            <c:spPr>
              <a:solidFill>
                <a:schemeClr val="accent6">
                  <a:lumMod val="20000"/>
                  <a:lumOff val="80000"/>
                </a:schemeClr>
              </a:solidFill>
              <a:ln>
                <a:noFill/>
              </a:ln>
              <a:effectLst/>
            </c:spPr>
          </c:dPt>
          <c:cat>
            <c:strRef>
              <c:f>'Conservation, Status and Desig.'!$C$20:$C$52</c:f>
              <c:strCache>
                <c:ptCount val="1"/>
                <c:pt idx="0">
                  <c:v>Northeast Region</c:v>
                </c:pt>
              </c:strCache>
            </c:strRef>
          </c:cat>
          <c:val>
            <c:numRef>
              <c:f>'Conservation, Status and Desig.'!$H$20:$H$52</c:f>
              <c:numCache>
                <c:formatCode>General</c:formatCode>
                <c:ptCount val="1"/>
                <c:pt idx="0">
                  <c:v>519</c:v>
                </c:pt>
              </c:numCache>
            </c:numRef>
          </c:val>
          <c:extLst>
            <c:ext xmlns:c16="http://schemas.microsoft.com/office/drawing/2014/chart" uri="{C3380CC4-5D6E-409C-BE32-E72D297353CC}">
              <c16:uniqueId val="{00000000-A73F-4BFF-B6D1-B9ACB6975A0E}"/>
            </c:ext>
          </c:extLst>
        </c:ser>
        <c:ser>
          <c:idx val="1"/>
          <c:order val="1"/>
          <c:tx>
            <c:strRef>
              <c:f>'Conservation, Status and Desig.'!$I$19</c:f>
              <c:strCache>
                <c:ptCount val="1"/>
                <c:pt idx="0">
                  <c:v>Federal: Department of Defense</c:v>
                </c:pt>
              </c:strCache>
            </c:strRef>
          </c:tx>
          <c:spPr>
            <a:solidFill>
              <a:schemeClr val="accent6">
                <a:lumMod val="75000"/>
              </a:schemeClr>
            </a:solidFill>
            <a:ln>
              <a:noFill/>
            </a:ln>
            <a:effectLst/>
          </c:spPr>
          <c:invertIfNegative val="0"/>
          <c:dPt>
            <c:idx val="0"/>
            <c:invertIfNegative val="0"/>
            <c:bubble3D val="0"/>
            <c:spPr>
              <a:solidFill>
                <a:schemeClr val="accent6">
                  <a:lumMod val="75000"/>
                </a:schemeClr>
              </a:solidFill>
              <a:ln>
                <a:noFill/>
              </a:ln>
              <a:effectLst/>
            </c:spPr>
          </c:dPt>
          <c:cat>
            <c:strRef>
              <c:f>'Conservation, Status and Desig.'!$C$20:$C$52</c:f>
              <c:strCache>
                <c:ptCount val="1"/>
                <c:pt idx="0">
                  <c:v>Northeast Region</c:v>
                </c:pt>
              </c:strCache>
            </c:strRef>
          </c:cat>
          <c:val>
            <c:numRef>
              <c:f>'Conservation, Status and Desig.'!$I$20:$I$52</c:f>
              <c:numCache>
                <c:formatCode>#,##0</c:formatCode>
                <c:ptCount val="1"/>
                <c:pt idx="0">
                  <c:v>674489</c:v>
                </c:pt>
              </c:numCache>
            </c:numRef>
          </c:val>
          <c:extLst>
            <c:ext xmlns:c16="http://schemas.microsoft.com/office/drawing/2014/chart" uri="{C3380CC4-5D6E-409C-BE32-E72D297353CC}">
              <c16:uniqueId val="{00000001-A73F-4BFF-B6D1-B9ACB6975A0E}"/>
            </c:ext>
          </c:extLst>
        </c:ser>
        <c:ser>
          <c:idx val="2"/>
          <c:order val="2"/>
          <c:tx>
            <c:strRef>
              <c:f>'Conservation, Status and Desig.'!$J$19</c:f>
              <c:strCache>
                <c:ptCount val="1"/>
                <c:pt idx="0">
                  <c:v>Federal</c:v>
                </c:pt>
              </c:strCache>
            </c:strRef>
          </c:tx>
          <c:spPr>
            <a:solidFill>
              <a:srgbClr val="99CC00"/>
            </a:solidFill>
            <a:ln>
              <a:noFill/>
            </a:ln>
            <a:effectLst/>
          </c:spPr>
          <c:invertIfNegative val="0"/>
          <c:dPt>
            <c:idx val="0"/>
            <c:invertIfNegative val="0"/>
            <c:bubble3D val="0"/>
            <c:spPr>
              <a:solidFill>
                <a:srgbClr val="99CC00"/>
              </a:solidFill>
              <a:ln>
                <a:noFill/>
              </a:ln>
              <a:effectLst/>
            </c:spPr>
          </c:dPt>
          <c:cat>
            <c:strRef>
              <c:f>'Conservation, Status and Desig.'!$C$20:$C$52</c:f>
              <c:strCache>
                <c:ptCount val="1"/>
                <c:pt idx="0">
                  <c:v>Northeast Region</c:v>
                </c:pt>
              </c:strCache>
            </c:strRef>
          </c:cat>
          <c:val>
            <c:numRef>
              <c:f>'Conservation, Status and Desig.'!$J$20:$J$52</c:f>
              <c:numCache>
                <c:formatCode>#,##0</c:formatCode>
                <c:ptCount val="1"/>
                <c:pt idx="0">
                  <c:v>81355</c:v>
                </c:pt>
              </c:numCache>
            </c:numRef>
          </c:val>
          <c:extLst>
            <c:ext xmlns:c16="http://schemas.microsoft.com/office/drawing/2014/chart" uri="{C3380CC4-5D6E-409C-BE32-E72D297353CC}">
              <c16:uniqueId val="{00000002-A73F-4BFF-B6D1-B9ACB6975A0E}"/>
            </c:ext>
          </c:extLst>
        </c:ser>
        <c:ser>
          <c:idx val="3"/>
          <c:order val="3"/>
          <c:tx>
            <c:strRef>
              <c:f>'Conservation, Status and Desig.'!$K$19</c:f>
              <c:strCache>
                <c:ptCount val="1"/>
                <c:pt idx="0">
                  <c:v>Federal: Fish and Wildlife Service</c:v>
                </c:pt>
              </c:strCache>
            </c:strRef>
          </c:tx>
          <c:spPr>
            <a:solidFill>
              <a:schemeClr val="accent6">
                <a:lumMod val="40000"/>
                <a:lumOff val="60000"/>
              </a:schemeClr>
            </a:solidFill>
            <a:ln>
              <a:noFill/>
            </a:ln>
            <a:effectLst/>
          </c:spPr>
          <c:invertIfNegative val="0"/>
          <c:dPt>
            <c:idx val="0"/>
            <c:invertIfNegative val="0"/>
            <c:bubble3D val="0"/>
            <c:spPr>
              <a:solidFill>
                <a:schemeClr val="accent6">
                  <a:lumMod val="40000"/>
                  <a:lumOff val="60000"/>
                </a:schemeClr>
              </a:solidFill>
              <a:ln>
                <a:noFill/>
              </a:ln>
              <a:effectLst/>
            </c:spPr>
          </c:dPt>
          <c:cat>
            <c:strRef>
              <c:f>'Conservation, Status and Desig.'!$C$20:$C$52</c:f>
              <c:strCache>
                <c:ptCount val="1"/>
                <c:pt idx="0">
                  <c:v>Northeast Region</c:v>
                </c:pt>
              </c:strCache>
            </c:strRef>
          </c:cat>
          <c:val>
            <c:numRef>
              <c:f>'Conservation, Status and Desig.'!$K$20:$K$52</c:f>
              <c:numCache>
                <c:formatCode>#,##0</c:formatCode>
                <c:ptCount val="1"/>
                <c:pt idx="0">
                  <c:v>476134</c:v>
                </c:pt>
              </c:numCache>
            </c:numRef>
          </c:val>
          <c:extLst>
            <c:ext xmlns:c16="http://schemas.microsoft.com/office/drawing/2014/chart" uri="{C3380CC4-5D6E-409C-BE32-E72D297353CC}">
              <c16:uniqueId val="{00000003-A73F-4BFF-B6D1-B9ACB6975A0E}"/>
            </c:ext>
          </c:extLst>
        </c:ser>
        <c:ser>
          <c:idx val="4"/>
          <c:order val="4"/>
          <c:tx>
            <c:strRef>
              <c:f>'Conservation, Status and Desig.'!$L$19</c:f>
              <c:strCache>
                <c:ptCount val="1"/>
                <c:pt idx="0">
                  <c:v>Federal National Park Service</c:v>
                </c:pt>
              </c:strCache>
            </c:strRef>
          </c:tx>
          <c:spPr>
            <a:solidFill>
              <a:schemeClr val="accent6">
                <a:lumMod val="50000"/>
              </a:schemeClr>
            </a:solidFill>
            <a:ln>
              <a:noFill/>
            </a:ln>
            <a:effectLst/>
          </c:spPr>
          <c:invertIfNegative val="0"/>
          <c:dPt>
            <c:idx val="0"/>
            <c:invertIfNegative val="0"/>
            <c:bubble3D val="0"/>
            <c:spPr>
              <a:solidFill>
                <a:schemeClr val="accent6">
                  <a:lumMod val="50000"/>
                </a:schemeClr>
              </a:solidFill>
              <a:ln>
                <a:noFill/>
              </a:ln>
              <a:effectLst/>
            </c:spPr>
          </c:dPt>
          <c:cat>
            <c:strRef>
              <c:f>'Conservation, Status and Desig.'!$C$20:$C$52</c:f>
              <c:strCache>
                <c:ptCount val="1"/>
                <c:pt idx="0">
                  <c:v>Northeast Region</c:v>
                </c:pt>
              </c:strCache>
            </c:strRef>
          </c:cat>
          <c:val>
            <c:numRef>
              <c:f>'Conservation, Status and Desig.'!$L$20:$L$52</c:f>
              <c:numCache>
                <c:formatCode>#,##0</c:formatCode>
                <c:ptCount val="1"/>
                <c:pt idx="0">
                  <c:v>692027</c:v>
                </c:pt>
              </c:numCache>
            </c:numRef>
          </c:val>
          <c:extLst>
            <c:ext xmlns:c16="http://schemas.microsoft.com/office/drawing/2014/chart" uri="{C3380CC4-5D6E-409C-BE32-E72D297353CC}">
              <c16:uniqueId val="{00000004-A73F-4BFF-B6D1-B9ACB6975A0E}"/>
            </c:ext>
          </c:extLst>
        </c:ser>
        <c:ser>
          <c:idx val="5"/>
          <c:order val="5"/>
          <c:tx>
            <c:strRef>
              <c:f>'Conservation, Status and Desig.'!$M$19</c:f>
              <c:strCache>
                <c:ptCount val="1"/>
                <c:pt idx="0">
                  <c:v>Federal: NASA</c:v>
                </c:pt>
              </c:strCache>
            </c:strRef>
          </c:tx>
          <c:spPr>
            <a:solidFill>
              <a:srgbClr val="66FF33"/>
            </a:solidFill>
            <a:ln>
              <a:noFill/>
            </a:ln>
            <a:effectLst/>
          </c:spPr>
          <c:invertIfNegative val="0"/>
          <c:dPt>
            <c:idx val="0"/>
            <c:invertIfNegative val="0"/>
            <c:bubble3D val="0"/>
            <c:spPr>
              <a:solidFill>
                <a:srgbClr val="66FF33"/>
              </a:solidFill>
              <a:ln>
                <a:noFill/>
              </a:ln>
              <a:effectLst/>
            </c:spPr>
          </c:dPt>
          <c:cat>
            <c:strRef>
              <c:f>'Conservation, Status and Desig.'!$C$20:$C$52</c:f>
              <c:strCache>
                <c:ptCount val="1"/>
                <c:pt idx="0">
                  <c:v>Northeast Region</c:v>
                </c:pt>
              </c:strCache>
            </c:strRef>
          </c:cat>
          <c:val>
            <c:numRef>
              <c:f>'Conservation, Status and Desig.'!$M$20:$M$52</c:f>
              <c:numCache>
                <c:formatCode>#,##0</c:formatCode>
                <c:ptCount val="1"/>
                <c:pt idx="0">
                  <c:v>6283</c:v>
                </c:pt>
              </c:numCache>
            </c:numRef>
          </c:val>
          <c:extLst>
            <c:ext xmlns:c16="http://schemas.microsoft.com/office/drawing/2014/chart" uri="{C3380CC4-5D6E-409C-BE32-E72D297353CC}">
              <c16:uniqueId val="{00000005-A73F-4BFF-B6D1-B9ACB6975A0E}"/>
            </c:ext>
          </c:extLst>
        </c:ser>
        <c:ser>
          <c:idx val="6"/>
          <c:order val="6"/>
          <c:tx>
            <c:strRef>
              <c:f>'Conservation, Status and Desig.'!$N$19</c:f>
              <c:strCache>
                <c:ptCount val="1"/>
                <c:pt idx="0">
                  <c:v>Federal: NOAA</c:v>
                </c:pt>
              </c:strCache>
            </c:strRef>
          </c:tx>
          <c:spPr>
            <a:solidFill>
              <a:schemeClr val="accent6">
                <a:lumMod val="60000"/>
                <a:lumOff val="40000"/>
              </a:schemeClr>
            </a:solidFill>
            <a:ln>
              <a:noFill/>
            </a:ln>
            <a:effectLst/>
          </c:spPr>
          <c:invertIfNegative val="0"/>
          <c:dPt>
            <c:idx val="0"/>
            <c:invertIfNegative val="0"/>
            <c:bubble3D val="0"/>
            <c:spPr>
              <a:solidFill>
                <a:schemeClr val="accent6">
                  <a:lumMod val="60000"/>
                  <a:lumOff val="40000"/>
                </a:schemeClr>
              </a:solidFill>
              <a:ln>
                <a:noFill/>
              </a:ln>
              <a:effectLst/>
            </c:spPr>
          </c:dPt>
          <c:cat>
            <c:strRef>
              <c:f>'Conservation, Status and Desig.'!$C$20:$C$52</c:f>
              <c:strCache>
                <c:ptCount val="1"/>
                <c:pt idx="0">
                  <c:v>Northeast Region</c:v>
                </c:pt>
              </c:strCache>
            </c:strRef>
          </c:cat>
          <c:val>
            <c:numRef>
              <c:f>'Conservation, Status and Desig.'!$N$20:$N$52</c:f>
              <c:numCache>
                <c:formatCode>General</c:formatCode>
                <c:ptCount val="1"/>
                <c:pt idx="0">
                  <c:v>69</c:v>
                </c:pt>
              </c:numCache>
            </c:numRef>
          </c:val>
          <c:extLst>
            <c:ext xmlns:c16="http://schemas.microsoft.com/office/drawing/2014/chart" uri="{C3380CC4-5D6E-409C-BE32-E72D297353CC}">
              <c16:uniqueId val="{00000006-A73F-4BFF-B6D1-B9ACB6975A0E}"/>
            </c:ext>
          </c:extLst>
        </c:ser>
        <c:ser>
          <c:idx val="7"/>
          <c:order val="7"/>
          <c:tx>
            <c:strRef>
              <c:f>'Conservation, Status and Desig.'!$O$19</c:f>
              <c:strCache>
                <c:ptCount val="1"/>
                <c:pt idx="0">
                  <c:v>Federal US Forest Service</c:v>
                </c:pt>
              </c:strCache>
            </c:strRef>
          </c:tx>
          <c:spPr>
            <a:solidFill>
              <a:srgbClr val="99CC00"/>
            </a:solidFill>
            <a:ln>
              <a:noFill/>
            </a:ln>
            <a:effectLst/>
          </c:spPr>
          <c:invertIfNegative val="0"/>
          <c:dPt>
            <c:idx val="0"/>
            <c:invertIfNegative val="0"/>
            <c:bubble3D val="0"/>
            <c:spPr>
              <a:solidFill>
                <a:srgbClr val="99CC00"/>
              </a:solidFill>
              <a:ln>
                <a:noFill/>
              </a:ln>
              <a:effectLst/>
            </c:spPr>
          </c:dPt>
          <c:cat>
            <c:strRef>
              <c:f>'Conservation, Status and Desig.'!$C$20:$C$52</c:f>
              <c:strCache>
                <c:ptCount val="1"/>
                <c:pt idx="0">
                  <c:v>Northeast Region</c:v>
                </c:pt>
              </c:strCache>
            </c:strRef>
          </c:cat>
          <c:val>
            <c:numRef>
              <c:f>'Conservation, Status and Desig.'!$O$20:$O$52</c:f>
              <c:numCache>
                <c:formatCode>#,##0</c:formatCode>
                <c:ptCount val="1"/>
                <c:pt idx="0">
                  <c:v>4418368</c:v>
                </c:pt>
              </c:numCache>
            </c:numRef>
          </c:val>
          <c:extLst>
            <c:ext xmlns:c16="http://schemas.microsoft.com/office/drawing/2014/chart" uri="{C3380CC4-5D6E-409C-BE32-E72D297353CC}">
              <c16:uniqueId val="{00000007-A73F-4BFF-B6D1-B9ACB6975A0E}"/>
            </c:ext>
          </c:extLst>
        </c:ser>
        <c:ser>
          <c:idx val="8"/>
          <c:order val="8"/>
          <c:tx>
            <c:strRef>
              <c:f>'Conservation, Status and Desig.'!$P$19</c:f>
              <c:strCache>
                <c:ptCount val="1"/>
                <c:pt idx="0">
                  <c:v>Tribal</c:v>
                </c:pt>
              </c:strCache>
            </c:strRef>
          </c:tx>
          <c:spPr>
            <a:solidFill>
              <a:schemeClr val="bg1">
                <a:lumMod val="50000"/>
              </a:schemeClr>
            </a:solidFill>
            <a:ln>
              <a:noFill/>
            </a:ln>
            <a:effectLst/>
          </c:spPr>
          <c:invertIfNegative val="0"/>
          <c:dPt>
            <c:idx val="0"/>
            <c:invertIfNegative val="0"/>
            <c:bubble3D val="0"/>
            <c:spPr>
              <a:solidFill>
                <a:schemeClr val="bg1">
                  <a:lumMod val="50000"/>
                </a:schemeClr>
              </a:solidFill>
              <a:ln>
                <a:noFill/>
              </a:ln>
              <a:effectLst/>
            </c:spPr>
          </c:dPt>
          <c:cat>
            <c:strRef>
              <c:f>'Conservation, Status and Desig.'!$C$20:$C$52</c:f>
              <c:strCache>
                <c:ptCount val="1"/>
                <c:pt idx="0">
                  <c:v>Northeast Region</c:v>
                </c:pt>
              </c:strCache>
            </c:strRef>
          </c:cat>
          <c:val>
            <c:numRef>
              <c:f>'Conservation, Status and Desig.'!$P$20:$P$52</c:f>
              <c:numCache>
                <c:formatCode>General</c:formatCode>
                <c:ptCount val="1"/>
                <c:pt idx="0">
                  <c:v>155</c:v>
                </c:pt>
              </c:numCache>
            </c:numRef>
          </c:val>
          <c:extLst>
            <c:ext xmlns:c16="http://schemas.microsoft.com/office/drawing/2014/chart" uri="{C3380CC4-5D6E-409C-BE32-E72D297353CC}">
              <c16:uniqueId val="{00000008-A73F-4BFF-B6D1-B9ACB6975A0E}"/>
            </c:ext>
          </c:extLst>
        </c:ser>
        <c:ser>
          <c:idx val="9"/>
          <c:order val="9"/>
          <c:tx>
            <c:strRef>
              <c:f>'Conservation, Status and Desig.'!$Q$19</c:f>
              <c:strCache>
                <c:ptCount val="1"/>
                <c:pt idx="0">
                  <c:v>State Forest</c:v>
                </c:pt>
              </c:strCache>
            </c:strRef>
          </c:tx>
          <c:spPr>
            <a:solidFill>
              <a:schemeClr val="accent1">
                <a:lumMod val="20000"/>
                <a:lumOff val="80000"/>
              </a:schemeClr>
            </a:solidFill>
            <a:ln>
              <a:noFill/>
            </a:ln>
            <a:effectLst/>
          </c:spPr>
          <c:invertIfNegative val="0"/>
          <c:dPt>
            <c:idx val="0"/>
            <c:invertIfNegative val="0"/>
            <c:bubble3D val="0"/>
            <c:spPr>
              <a:solidFill>
                <a:schemeClr val="accent1">
                  <a:lumMod val="20000"/>
                  <a:lumOff val="80000"/>
                </a:schemeClr>
              </a:solidFill>
              <a:ln>
                <a:noFill/>
              </a:ln>
              <a:effectLst/>
            </c:spPr>
          </c:dPt>
          <c:cat>
            <c:strRef>
              <c:f>'Conservation, Status and Desig.'!$C$20:$C$52</c:f>
              <c:strCache>
                <c:ptCount val="1"/>
                <c:pt idx="0">
                  <c:v>Northeast Region</c:v>
                </c:pt>
              </c:strCache>
            </c:strRef>
          </c:cat>
          <c:val>
            <c:numRef>
              <c:f>'Conservation, Status and Desig.'!$Q$20:$Q$52</c:f>
              <c:numCache>
                <c:formatCode>#,##0</c:formatCode>
                <c:ptCount val="1"/>
                <c:pt idx="0">
                  <c:v>3075246</c:v>
                </c:pt>
              </c:numCache>
            </c:numRef>
          </c:val>
          <c:extLst>
            <c:ext xmlns:c16="http://schemas.microsoft.com/office/drawing/2014/chart" uri="{C3380CC4-5D6E-409C-BE32-E72D297353CC}">
              <c16:uniqueId val="{00000009-A73F-4BFF-B6D1-B9ACB6975A0E}"/>
            </c:ext>
          </c:extLst>
        </c:ser>
        <c:ser>
          <c:idx val="10"/>
          <c:order val="10"/>
          <c:tx>
            <c:strRef>
              <c:f>'Conservation, Status and Desig.'!$R$19</c:f>
              <c:strCache>
                <c:ptCount val="1"/>
                <c:pt idx="0">
                  <c:v>State Land</c:v>
                </c:pt>
              </c:strCache>
            </c:strRef>
          </c:tx>
          <c:spPr>
            <a:solidFill>
              <a:schemeClr val="accent1">
                <a:lumMod val="75000"/>
              </a:schemeClr>
            </a:solidFill>
            <a:ln>
              <a:noFill/>
            </a:ln>
            <a:effectLst/>
          </c:spPr>
          <c:invertIfNegative val="0"/>
          <c:dPt>
            <c:idx val="0"/>
            <c:invertIfNegative val="0"/>
            <c:bubble3D val="0"/>
            <c:spPr>
              <a:solidFill>
                <a:schemeClr val="accent5">
                  <a:lumMod val="60000"/>
                </a:schemeClr>
              </a:solidFill>
              <a:ln>
                <a:noFill/>
              </a:ln>
              <a:effectLst/>
            </c:spPr>
          </c:dPt>
          <c:cat>
            <c:strRef>
              <c:f>'Conservation, Status and Desig.'!$C$20:$C$52</c:f>
              <c:strCache>
                <c:ptCount val="1"/>
                <c:pt idx="0">
                  <c:v>Northeast Region</c:v>
                </c:pt>
              </c:strCache>
            </c:strRef>
          </c:cat>
          <c:val>
            <c:numRef>
              <c:f>'Conservation, Status and Desig.'!$R$20:$R$52</c:f>
              <c:numCache>
                <c:formatCode>#,##0</c:formatCode>
                <c:ptCount val="1"/>
                <c:pt idx="0">
                  <c:v>1248874</c:v>
                </c:pt>
              </c:numCache>
            </c:numRef>
          </c:val>
          <c:extLst>
            <c:ext xmlns:c16="http://schemas.microsoft.com/office/drawing/2014/chart" uri="{C3380CC4-5D6E-409C-BE32-E72D297353CC}">
              <c16:uniqueId val="{0000000A-A73F-4BFF-B6D1-B9ACB6975A0E}"/>
            </c:ext>
          </c:extLst>
        </c:ser>
        <c:ser>
          <c:idx val="11"/>
          <c:order val="11"/>
          <c:tx>
            <c:strRef>
              <c:f>'Conservation, Status and Desig.'!$S$19</c:f>
              <c:strCache>
                <c:ptCount val="1"/>
                <c:pt idx="0">
                  <c:v>State Park</c:v>
                </c:pt>
              </c:strCache>
            </c:strRef>
          </c:tx>
          <c:spPr>
            <a:solidFill>
              <a:schemeClr val="accent1">
                <a:lumMod val="50000"/>
              </a:schemeClr>
            </a:solidFill>
            <a:ln>
              <a:noFill/>
            </a:ln>
            <a:effectLst/>
          </c:spPr>
          <c:invertIfNegative val="0"/>
          <c:dPt>
            <c:idx val="0"/>
            <c:invertIfNegative val="0"/>
            <c:bubble3D val="0"/>
            <c:spPr>
              <a:solidFill>
                <a:schemeClr val="accent1">
                  <a:lumMod val="50000"/>
                </a:schemeClr>
              </a:solidFill>
              <a:ln>
                <a:noFill/>
              </a:ln>
              <a:effectLst/>
            </c:spPr>
          </c:dPt>
          <c:cat>
            <c:strRef>
              <c:f>'Conservation, Status and Desig.'!$C$20:$C$52</c:f>
              <c:strCache>
                <c:ptCount val="1"/>
                <c:pt idx="0">
                  <c:v>Northeast Region</c:v>
                </c:pt>
              </c:strCache>
            </c:strRef>
          </c:cat>
          <c:val>
            <c:numRef>
              <c:f>'Conservation, Status and Desig.'!$S$20:$S$52</c:f>
              <c:numCache>
                <c:formatCode>#,##0</c:formatCode>
                <c:ptCount val="1"/>
                <c:pt idx="0">
                  <c:v>1456205</c:v>
                </c:pt>
              </c:numCache>
            </c:numRef>
          </c:val>
          <c:extLst>
            <c:ext xmlns:c16="http://schemas.microsoft.com/office/drawing/2014/chart" uri="{C3380CC4-5D6E-409C-BE32-E72D297353CC}">
              <c16:uniqueId val="{0000000B-A73F-4BFF-B6D1-B9ACB6975A0E}"/>
            </c:ext>
          </c:extLst>
        </c:ser>
        <c:ser>
          <c:idx val="12"/>
          <c:order val="12"/>
          <c:tx>
            <c:strRef>
              <c:f>'Conservation, Status and Desig.'!$T$19</c:f>
              <c:strCache>
                <c:ptCount val="1"/>
                <c:pt idx="0">
                  <c:v>State Wildlife Management Area</c:v>
                </c:pt>
              </c:strCache>
            </c:strRef>
          </c:tx>
          <c:spPr>
            <a:solidFill>
              <a:schemeClr val="accent1">
                <a:lumMod val="40000"/>
                <a:lumOff val="60000"/>
              </a:schemeClr>
            </a:solidFill>
            <a:ln>
              <a:noFill/>
            </a:ln>
            <a:effectLst/>
          </c:spPr>
          <c:invertIfNegative val="0"/>
          <c:dPt>
            <c:idx val="0"/>
            <c:invertIfNegative val="0"/>
            <c:bubble3D val="0"/>
            <c:spPr>
              <a:solidFill>
                <a:schemeClr val="accent1">
                  <a:lumMod val="40000"/>
                  <a:lumOff val="60000"/>
                </a:schemeClr>
              </a:solidFill>
              <a:ln>
                <a:noFill/>
              </a:ln>
              <a:effectLst/>
            </c:spPr>
          </c:dPt>
          <c:cat>
            <c:strRef>
              <c:f>'Conservation, Status and Desig.'!$C$20:$C$52</c:f>
              <c:strCache>
                <c:ptCount val="1"/>
                <c:pt idx="0">
                  <c:v>Northeast Region</c:v>
                </c:pt>
              </c:strCache>
            </c:strRef>
          </c:cat>
          <c:val>
            <c:numRef>
              <c:f>'Conservation, Status and Desig.'!$T$20:$T$52</c:f>
              <c:numCache>
                <c:formatCode>#,##0</c:formatCode>
                <c:ptCount val="1"/>
                <c:pt idx="0">
                  <c:v>7081774</c:v>
                </c:pt>
              </c:numCache>
            </c:numRef>
          </c:val>
          <c:extLst>
            <c:ext xmlns:c16="http://schemas.microsoft.com/office/drawing/2014/chart" uri="{C3380CC4-5D6E-409C-BE32-E72D297353CC}">
              <c16:uniqueId val="{0000000C-A73F-4BFF-B6D1-B9ACB6975A0E}"/>
            </c:ext>
          </c:extLst>
        </c:ser>
        <c:ser>
          <c:idx val="13"/>
          <c:order val="13"/>
          <c:tx>
            <c:strRef>
              <c:f>'Conservation, Status and Desig.'!$U$19</c:f>
              <c:strCache>
                <c:ptCount val="1"/>
                <c:pt idx="0">
                  <c:v>Local</c:v>
                </c:pt>
              </c:strCache>
            </c:strRef>
          </c:tx>
          <c:spPr>
            <a:solidFill>
              <a:srgbClr val="FF66CC"/>
            </a:solidFill>
            <a:ln>
              <a:noFill/>
            </a:ln>
            <a:effectLst/>
          </c:spPr>
          <c:invertIfNegative val="0"/>
          <c:dPt>
            <c:idx val="0"/>
            <c:invertIfNegative val="0"/>
            <c:bubble3D val="0"/>
            <c:spPr>
              <a:solidFill>
                <a:srgbClr val="FF66CC"/>
              </a:solidFill>
              <a:ln>
                <a:noFill/>
              </a:ln>
              <a:effectLst/>
            </c:spPr>
          </c:dPt>
          <c:cat>
            <c:strRef>
              <c:f>'Conservation, Status and Desig.'!$C$20:$C$52</c:f>
              <c:strCache>
                <c:ptCount val="1"/>
                <c:pt idx="0">
                  <c:v>Northeast Region</c:v>
                </c:pt>
              </c:strCache>
            </c:strRef>
          </c:cat>
          <c:val>
            <c:numRef>
              <c:f>'Conservation, Status and Desig.'!$U$20:$U$52</c:f>
              <c:numCache>
                <c:formatCode>#,##0</c:formatCode>
                <c:ptCount val="1"/>
                <c:pt idx="0">
                  <c:v>1427995</c:v>
                </c:pt>
              </c:numCache>
            </c:numRef>
          </c:val>
          <c:extLst>
            <c:ext xmlns:c16="http://schemas.microsoft.com/office/drawing/2014/chart" uri="{C3380CC4-5D6E-409C-BE32-E72D297353CC}">
              <c16:uniqueId val="{0000000D-A73F-4BFF-B6D1-B9ACB6975A0E}"/>
            </c:ext>
          </c:extLst>
        </c:ser>
        <c:ser>
          <c:idx val="14"/>
          <c:order val="14"/>
          <c:tx>
            <c:strRef>
              <c:f>'Conservation, Status and Desig.'!$V$19</c:f>
              <c:strCache>
                <c:ptCount val="1"/>
                <c:pt idx="0">
                  <c:v>District</c:v>
                </c:pt>
              </c:strCache>
            </c:strRef>
          </c:tx>
          <c:spPr>
            <a:solidFill>
              <a:srgbClr val="996633"/>
            </a:solidFill>
            <a:ln>
              <a:noFill/>
            </a:ln>
            <a:effectLst/>
          </c:spPr>
          <c:invertIfNegative val="0"/>
          <c:dPt>
            <c:idx val="0"/>
            <c:invertIfNegative val="0"/>
            <c:bubble3D val="0"/>
            <c:spPr>
              <a:solidFill>
                <a:srgbClr val="996633"/>
              </a:solidFill>
              <a:ln>
                <a:noFill/>
              </a:ln>
              <a:effectLst/>
            </c:spPr>
          </c:dPt>
          <c:cat>
            <c:strRef>
              <c:f>'Conservation, Status and Desig.'!$C$20:$C$52</c:f>
              <c:strCache>
                <c:ptCount val="1"/>
                <c:pt idx="0">
                  <c:v>Northeast Region</c:v>
                </c:pt>
              </c:strCache>
            </c:strRef>
          </c:cat>
          <c:val>
            <c:numRef>
              <c:f>'Conservation, Status and Desig.'!$V$20:$V$52</c:f>
              <c:numCache>
                <c:formatCode>#,##0</c:formatCode>
                <c:ptCount val="1"/>
                <c:pt idx="0">
                  <c:v>21748</c:v>
                </c:pt>
              </c:numCache>
            </c:numRef>
          </c:val>
          <c:extLst>
            <c:ext xmlns:c16="http://schemas.microsoft.com/office/drawing/2014/chart" uri="{C3380CC4-5D6E-409C-BE32-E72D297353CC}">
              <c16:uniqueId val="{0000000E-A73F-4BFF-B6D1-B9ACB6975A0E}"/>
            </c:ext>
          </c:extLst>
        </c:ser>
        <c:ser>
          <c:idx val="15"/>
          <c:order val="15"/>
          <c:tx>
            <c:strRef>
              <c:f>'Conservation, Status and Desig.'!$W$19</c:f>
              <c:strCache>
                <c:ptCount val="1"/>
                <c:pt idx="0">
                  <c:v>Non-governemnt Organization</c:v>
                </c:pt>
              </c:strCache>
            </c:strRef>
          </c:tx>
          <c:spPr>
            <a:solidFill>
              <a:srgbClr val="FFC000"/>
            </a:solidFill>
            <a:ln>
              <a:noFill/>
            </a:ln>
            <a:effectLst/>
          </c:spPr>
          <c:invertIfNegative val="0"/>
          <c:dPt>
            <c:idx val="0"/>
            <c:invertIfNegative val="0"/>
            <c:bubble3D val="0"/>
            <c:spPr>
              <a:solidFill>
                <a:srgbClr val="FFC000"/>
              </a:solidFill>
              <a:ln>
                <a:noFill/>
              </a:ln>
              <a:effectLst/>
            </c:spPr>
          </c:dPt>
          <c:cat>
            <c:strRef>
              <c:f>'Conservation, Status and Desig.'!$C$20:$C$52</c:f>
              <c:strCache>
                <c:ptCount val="1"/>
                <c:pt idx="0">
                  <c:v>Northeast Region</c:v>
                </c:pt>
              </c:strCache>
            </c:strRef>
          </c:cat>
          <c:val>
            <c:numRef>
              <c:f>'Conservation, Status and Desig.'!$W$20:$W$52</c:f>
              <c:numCache>
                <c:formatCode>#,##0</c:formatCode>
                <c:ptCount val="1"/>
                <c:pt idx="0">
                  <c:v>1229608</c:v>
                </c:pt>
              </c:numCache>
            </c:numRef>
          </c:val>
          <c:extLst>
            <c:ext xmlns:c16="http://schemas.microsoft.com/office/drawing/2014/chart" uri="{C3380CC4-5D6E-409C-BE32-E72D297353CC}">
              <c16:uniqueId val="{0000000F-A73F-4BFF-B6D1-B9ACB6975A0E}"/>
            </c:ext>
          </c:extLst>
        </c:ser>
        <c:ser>
          <c:idx val="16"/>
          <c:order val="16"/>
          <c:tx>
            <c:strRef>
              <c:f>'Conservation, Status and Desig.'!$X$19</c:f>
              <c:strCache>
                <c:ptCount val="1"/>
                <c:pt idx="0">
                  <c:v>Private Conservation</c:v>
                </c:pt>
              </c:strCache>
            </c:strRef>
          </c:tx>
          <c:spPr>
            <a:solidFill>
              <a:srgbClr val="7030A0"/>
            </a:solidFill>
            <a:ln>
              <a:noFill/>
            </a:ln>
            <a:effectLst/>
          </c:spPr>
          <c:invertIfNegative val="0"/>
          <c:dPt>
            <c:idx val="0"/>
            <c:invertIfNegative val="0"/>
            <c:bubble3D val="0"/>
            <c:spPr>
              <a:solidFill>
                <a:srgbClr val="7030A0"/>
              </a:solidFill>
              <a:ln>
                <a:noFill/>
              </a:ln>
              <a:effectLst/>
            </c:spPr>
          </c:dPt>
          <c:cat>
            <c:strRef>
              <c:f>'Conservation, Status and Desig.'!$C$20:$C$52</c:f>
              <c:strCache>
                <c:ptCount val="1"/>
                <c:pt idx="0">
                  <c:v>Northeast Region</c:v>
                </c:pt>
              </c:strCache>
            </c:strRef>
          </c:cat>
          <c:val>
            <c:numRef>
              <c:f>'Conservation, Status and Desig.'!$X$20:$X$52</c:f>
              <c:numCache>
                <c:formatCode>#,##0</c:formatCode>
                <c:ptCount val="1"/>
                <c:pt idx="0">
                  <c:v>335751</c:v>
                </c:pt>
              </c:numCache>
            </c:numRef>
          </c:val>
          <c:extLst>
            <c:ext xmlns:c16="http://schemas.microsoft.com/office/drawing/2014/chart" uri="{C3380CC4-5D6E-409C-BE32-E72D297353CC}">
              <c16:uniqueId val="{00000010-A73F-4BFF-B6D1-B9ACB6975A0E}"/>
            </c:ext>
          </c:extLst>
        </c:ser>
        <c:ser>
          <c:idx val="17"/>
          <c:order val="17"/>
          <c:tx>
            <c:strRef>
              <c:f>'Conservation, Status and Desig.'!$Y$19</c:f>
              <c:strCache>
                <c:ptCount val="1"/>
                <c:pt idx="0">
                  <c:v>Federal Easement</c:v>
                </c:pt>
              </c:strCache>
            </c:strRef>
          </c:tx>
          <c:spPr>
            <a:solidFill>
              <a:srgbClr val="339966"/>
            </a:solidFill>
            <a:ln>
              <a:noFill/>
            </a:ln>
            <a:effectLst/>
          </c:spPr>
          <c:invertIfNegative val="0"/>
          <c:dPt>
            <c:idx val="0"/>
            <c:invertIfNegative val="0"/>
            <c:bubble3D val="0"/>
            <c:spPr>
              <a:solidFill>
                <a:srgbClr val="339966"/>
              </a:solidFill>
              <a:ln>
                <a:noFill/>
              </a:ln>
              <a:effectLst/>
            </c:spPr>
          </c:dPt>
          <c:cat>
            <c:strRef>
              <c:f>'Conservation, Status and Desig.'!$C$20:$C$52</c:f>
              <c:strCache>
                <c:ptCount val="1"/>
                <c:pt idx="0">
                  <c:v>Northeast Region</c:v>
                </c:pt>
              </c:strCache>
            </c:strRef>
          </c:cat>
          <c:val>
            <c:numRef>
              <c:f>'Conservation, Status and Desig.'!$Y$20:$Y$52</c:f>
              <c:numCache>
                <c:formatCode>#,##0</c:formatCode>
                <c:ptCount val="1"/>
                <c:pt idx="0">
                  <c:v>210917</c:v>
                </c:pt>
              </c:numCache>
            </c:numRef>
          </c:val>
          <c:extLst>
            <c:ext xmlns:c16="http://schemas.microsoft.com/office/drawing/2014/chart" uri="{C3380CC4-5D6E-409C-BE32-E72D297353CC}">
              <c16:uniqueId val="{00000011-A73F-4BFF-B6D1-B9ACB6975A0E}"/>
            </c:ext>
          </c:extLst>
        </c:ser>
        <c:ser>
          <c:idx val="18"/>
          <c:order val="18"/>
          <c:tx>
            <c:strRef>
              <c:f>'Conservation, Status and Desig.'!$Z$19</c:f>
              <c:strCache>
                <c:ptCount val="1"/>
                <c:pt idx="0">
                  <c:v>State Easement</c:v>
                </c:pt>
              </c:strCache>
            </c:strRef>
          </c:tx>
          <c:spPr>
            <a:solidFill>
              <a:schemeClr val="accent1">
                <a:lumMod val="75000"/>
              </a:schemeClr>
            </a:solidFill>
            <a:ln>
              <a:noFill/>
            </a:ln>
            <a:effectLst/>
          </c:spPr>
          <c:invertIfNegative val="0"/>
          <c:dPt>
            <c:idx val="0"/>
            <c:invertIfNegative val="0"/>
            <c:bubble3D val="0"/>
            <c:spPr>
              <a:solidFill>
                <a:schemeClr val="accent1">
                  <a:lumMod val="75000"/>
                </a:schemeClr>
              </a:solidFill>
              <a:ln>
                <a:noFill/>
              </a:ln>
              <a:effectLst/>
            </c:spPr>
          </c:dPt>
          <c:cat>
            <c:strRef>
              <c:f>'Conservation, Status and Desig.'!$C$20:$C$52</c:f>
              <c:strCache>
                <c:ptCount val="1"/>
                <c:pt idx="0">
                  <c:v>Northeast Region</c:v>
                </c:pt>
              </c:strCache>
            </c:strRef>
          </c:cat>
          <c:val>
            <c:numRef>
              <c:f>'Conservation, Status and Desig.'!$Z$20:$Z$52</c:f>
              <c:numCache>
                <c:formatCode>#,##0</c:formatCode>
                <c:ptCount val="1"/>
                <c:pt idx="0">
                  <c:v>3139308</c:v>
                </c:pt>
              </c:numCache>
            </c:numRef>
          </c:val>
          <c:extLst>
            <c:ext xmlns:c16="http://schemas.microsoft.com/office/drawing/2014/chart" uri="{C3380CC4-5D6E-409C-BE32-E72D297353CC}">
              <c16:uniqueId val="{00000012-A73F-4BFF-B6D1-B9ACB6975A0E}"/>
            </c:ext>
          </c:extLst>
        </c:ser>
        <c:ser>
          <c:idx val="19"/>
          <c:order val="19"/>
          <c:tx>
            <c:strRef>
              <c:f>'Conservation, Status and Desig.'!$AA$19</c:f>
              <c:strCache>
                <c:ptCount val="1"/>
                <c:pt idx="0">
                  <c:v>Local Easement</c:v>
                </c:pt>
              </c:strCache>
            </c:strRef>
          </c:tx>
          <c:spPr>
            <a:solidFill>
              <a:srgbClr val="CC0099"/>
            </a:solidFill>
            <a:ln>
              <a:noFill/>
            </a:ln>
            <a:effectLst/>
          </c:spPr>
          <c:invertIfNegative val="0"/>
          <c:dPt>
            <c:idx val="0"/>
            <c:invertIfNegative val="0"/>
            <c:bubble3D val="0"/>
            <c:spPr>
              <a:solidFill>
                <a:srgbClr val="CC0099"/>
              </a:solidFill>
              <a:ln>
                <a:noFill/>
              </a:ln>
              <a:effectLst/>
            </c:spPr>
          </c:dPt>
          <c:cat>
            <c:strRef>
              <c:f>'Conservation, Status and Desig.'!$C$20:$C$52</c:f>
              <c:strCache>
                <c:ptCount val="1"/>
                <c:pt idx="0">
                  <c:v>Northeast Region</c:v>
                </c:pt>
              </c:strCache>
            </c:strRef>
          </c:cat>
          <c:val>
            <c:numRef>
              <c:f>'Conservation, Status and Desig.'!$AA$20:$AA$52</c:f>
              <c:numCache>
                <c:formatCode>#,##0</c:formatCode>
                <c:ptCount val="1"/>
                <c:pt idx="0">
                  <c:v>408732</c:v>
                </c:pt>
              </c:numCache>
            </c:numRef>
          </c:val>
          <c:extLst>
            <c:ext xmlns:c16="http://schemas.microsoft.com/office/drawing/2014/chart" uri="{C3380CC4-5D6E-409C-BE32-E72D297353CC}">
              <c16:uniqueId val="{00000013-A73F-4BFF-B6D1-B9ACB6975A0E}"/>
            </c:ext>
          </c:extLst>
        </c:ser>
        <c:ser>
          <c:idx val="20"/>
          <c:order val="20"/>
          <c:tx>
            <c:strRef>
              <c:f>'Conservation, Status and Desig.'!$AB$19</c:f>
              <c:strCache>
                <c:ptCount val="1"/>
                <c:pt idx="0">
                  <c:v>District Easement</c:v>
                </c:pt>
              </c:strCache>
            </c:strRef>
          </c:tx>
          <c:spPr>
            <a:solidFill>
              <a:schemeClr val="accent4">
                <a:lumMod val="75000"/>
              </a:schemeClr>
            </a:solidFill>
            <a:ln>
              <a:noFill/>
            </a:ln>
            <a:effectLst/>
          </c:spPr>
          <c:invertIfNegative val="0"/>
          <c:dPt>
            <c:idx val="0"/>
            <c:invertIfNegative val="0"/>
            <c:bubble3D val="0"/>
            <c:spPr>
              <a:solidFill>
                <a:schemeClr val="accent4">
                  <a:lumMod val="75000"/>
                </a:schemeClr>
              </a:solidFill>
              <a:ln>
                <a:noFill/>
              </a:ln>
              <a:effectLst/>
            </c:spPr>
          </c:dPt>
          <c:cat>
            <c:strRef>
              <c:f>'Conservation, Status and Desig.'!$C$20:$C$52</c:f>
              <c:strCache>
                <c:ptCount val="1"/>
                <c:pt idx="0">
                  <c:v>Northeast Region</c:v>
                </c:pt>
              </c:strCache>
            </c:strRef>
          </c:cat>
          <c:val>
            <c:numRef>
              <c:f>'Conservation, Status and Desig.'!$AB$20:$AB$52</c:f>
              <c:numCache>
                <c:formatCode>General</c:formatCode>
                <c:ptCount val="1"/>
                <c:pt idx="0">
                  <c:v>845</c:v>
                </c:pt>
              </c:numCache>
            </c:numRef>
          </c:val>
          <c:extLst>
            <c:ext xmlns:c16="http://schemas.microsoft.com/office/drawing/2014/chart" uri="{C3380CC4-5D6E-409C-BE32-E72D297353CC}">
              <c16:uniqueId val="{00000014-A73F-4BFF-B6D1-B9ACB6975A0E}"/>
            </c:ext>
          </c:extLst>
        </c:ser>
        <c:ser>
          <c:idx val="21"/>
          <c:order val="21"/>
          <c:tx>
            <c:strRef>
              <c:f>'Conservation, Status and Desig.'!$AC$19</c:f>
              <c:strCache>
                <c:ptCount val="1"/>
                <c:pt idx="0">
                  <c:v>Non-governemnt Easement</c:v>
                </c:pt>
              </c:strCache>
            </c:strRef>
          </c:tx>
          <c:spPr>
            <a:solidFill>
              <a:schemeClr val="accent4">
                <a:lumMod val="75000"/>
              </a:schemeClr>
            </a:solidFill>
            <a:ln>
              <a:noFill/>
            </a:ln>
            <a:effectLst/>
          </c:spPr>
          <c:invertIfNegative val="0"/>
          <c:dPt>
            <c:idx val="0"/>
            <c:invertIfNegative val="0"/>
            <c:bubble3D val="0"/>
            <c:spPr>
              <a:solidFill>
                <a:schemeClr val="accent4">
                  <a:lumMod val="75000"/>
                </a:schemeClr>
              </a:solidFill>
              <a:ln>
                <a:noFill/>
              </a:ln>
              <a:effectLst/>
            </c:spPr>
          </c:dPt>
          <c:cat>
            <c:strRef>
              <c:f>'Conservation, Status and Desig.'!$C$20:$C$52</c:f>
              <c:strCache>
                <c:ptCount val="1"/>
                <c:pt idx="0">
                  <c:v>Northeast Region</c:v>
                </c:pt>
              </c:strCache>
            </c:strRef>
          </c:cat>
          <c:val>
            <c:numRef>
              <c:f>'Conservation, Status and Desig.'!$AC$20:$AC$52</c:f>
              <c:numCache>
                <c:formatCode>#,##0</c:formatCode>
                <c:ptCount val="1"/>
                <c:pt idx="0">
                  <c:v>3618035</c:v>
                </c:pt>
              </c:numCache>
            </c:numRef>
          </c:val>
          <c:extLst>
            <c:ext xmlns:c16="http://schemas.microsoft.com/office/drawing/2014/chart" uri="{C3380CC4-5D6E-409C-BE32-E72D297353CC}">
              <c16:uniqueId val="{00000015-A73F-4BFF-B6D1-B9ACB6975A0E}"/>
            </c:ext>
          </c:extLst>
        </c:ser>
        <c:ser>
          <c:idx val="22"/>
          <c:order val="22"/>
          <c:tx>
            <c:strRef>
              <c:f>'Conservation, Status and Desig.'!$AD$19</c:f>
              <c:strCache>
                <c:ptCount val="1"/>
                <c:pt idx="0">
                  <c:v>Unconserved</c:v>
                </c:pt>
              </c:strCache>
            </c:strRef>
          </c:tx>
          <c:spPr>
            <a:solidFill>
              <a:schemeClr val="bg1">
                <a:lumMod val="75000"/>
              </a:schemeClr>
            </a:solidFill>
            <a:ln>
              <a:solidFill>
                <a:schemeClr val="bg1">
                  <a:lumMod val="75000"/>
                </a:schemeClr>
              </a:solidFill>
            </a:ln>
            <a:effectLst/>
          </c:spPr>
          <c:invertIfNegative val="0"/>
          <c:dPt>
            <c:idx val="0"/>
            <c:invertIfNegative val="0"/>
            <c:bubble3D val="0"/>
            <c:spPr>
              <a:solidFill>
                <a:schemeClr val="bg1">
                  <a:lumMod val="75000"/>
                </a:schemeClr>
              </a:solidFill>
              <a:ln>
                <a:noFill/>
              </a:ln>
              <a:effectLst/>
            </c:spPr>
          </c:dPt>
          <c:cat>
            <c:strRef>
              <c:f>'Conservation, Status and Desig.'!$C$20:$C$52</c:f>
              <c:strCache>
                <c:ptCount val="1"/>
                <c:pt idx="0">
                  <c:v>Northeast Region</c:v>
                </c:pt>
              </c:strCache>
            </c:strRef>
          </c:cat>
          <c:val>
            <c:numRef>
              <c:f>'Conservation, Status and Desig.'!$AD$20:$AD$52</c:f>
              <c:numCache>
                <c:formatCode>#,##0</c:formatCode>
                <c:ptCount val="1"/>
                <c:pt idx="0">
                  <c:v>126002079</c:v>
                </c:pt>
              </c:numCache>
            </c:numRef>
          </c:val>
          <c:extLst>
            <c:ext xmlns:c16="http://schemas.microsoft.com/office/drawing/2014/chart" uri="{C3380CC4-5D6E-409C-BE32-E72D297353CC}">
              <c16:uniqueId val="{00000016-A73F-4BFF-B6D1-B9ACB6975A0E}"/>
            </c:ext>
          </c:extLst>
        </c:ser>
        <c:dLbls>
          <c:showLegendKey val="0"/>
          <c:showVal val="0"/>
          <c:showCatName val="0"/>
          <c:showSerName val="0"/>
          <c:showPercent val="0"/>
          <c:showBubbleSize val="0"/>
        </c:dLbls>
        <c:gapWidth val="150"/>
        <c:overlap val="100"/>
        <c:axId val="44218431"/>
        <c:axId val="44219743"/>
      </c:barChart>
      <c:catAx>
        <c:axId val="442184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219743"/>
        <c:crosses val="autoZero"/>
        <c:auto val="1"/>
        <c:lblAlgn val="ctr"/>
        <c:lblOffset val="100"/>
        <c:noMultiLvlLbl val="0"/>
      </c:catAx>
      <c:valAx>
        <c:axId val="44219743"/>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218431"/>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Conversion and Conservation by</a:t>
            </a:r>
            <a:r>
              <a:rPr lang="en-US" baseline="0"/>
              <a:t> Geography   </a:t>
            </a:r>
          </a:p>
          <a:p>
            <a:pPr>
              <a:defRPr/>
            </a:pPr>
            <a:r>
              <a:rPr lang="en-US" baseline="0"/>
              <a:t>2012 - 2022</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percentStacked"/>
        <c:varyColors val="0"/>
        <c:ser>
          <c:idx val="2"/>
          <c:order val="0"/>
          <c:tx>
            <c:strRef>
              <c:f>'Conversion &amp; conservation 12-22'!$E$4</c:f>
              <c:strCache>
                <c:ptCount val="1"/>
                <c:pt idx="0">
                  <c:v>NAT to AG</c:v>
                </c:pt>
              </c:strCache>
            </c:strRef>
          </c:tx>
          <c:spPr>
            <a:solidFill>
              <a:schemeClr val="bg1">
                <a:lumMod val="85000"/>
              </a:schemeClr>
            </a:solidFill>
            <a:ln>
              <a:noFill/>
            </a:ln>
            <a:effectLst/>
          </c:spPr>
          <c:invertIfNegative val="0"/>
          <c:cat>
            <c:strRef>
              <c:f>'Conversion &amp; conservation 12-22'!$D$5:$D$37</c:f>
              <c:strCache>
                <c:ptCount val="14"/>
                <c:pt idx="0">
                  <c:v>CT</c:v>
                </c:pt>
                <c:pt idx="1">
                  <c:v>DC</c:v>
                </c:pt>
                <c:pt idx="2">
                  <c:v>DE</c:v>
                </c:pt>
                <c:pt idx="3">
                  <c:v>MA</c:v>
                </c:pt>
                <c:pt idx="4">
                  <c:v>MD</c:v>
                </c:pt>
                <c:pt idx="5">
                  <c:v>ME</c:v>
                </c:pt>
                <c:pt idx="6">
                  <c:v>NH</c:v>
                </c:pt>
                <c:pt idx="7">
                  <c:v>NJ</c:v>
                </c:pt>
                <c:pt idx="8">
                  <c:v>NY</c:v>
                </c:pt>
                <c:pt idx="9">
                  <c:v>PA</c:v>
                </c:pt>
                <c:pt idx="10">
                  <c:v>RI</c:v>
                </c:pt>
                <c:pt idx="11">
                  <c:v>VA</c:v>
                </c:pt>
                <c:pt idx="12">
                  <c:v>VT</c:v>
                </c:pt>
                <c:pt idx="13">
                  <c:v>WV</c:v>
                </c:pt>
              </c:strCache>
            </c:strRef>
          </c:cat>
          <c:val>
            <c:numRef>
              <c:f>'Conversion &amp; conservation 12-22'!$E$5:$E$37</c:f>
              <c:numCache>
                <c:formatCode>General</c:formatCode>
                <c:ptCount val="14"/>
                <c:pt idx="0" formatCode="#,##0">
                  <c:v>-1553</c:v>
                </c:pt>
                <c:pt idx="1">
                  <c:v>0</c:v>
                </c:pt>
                <c:pt idx="2">
                  <c:v>-487</c:v>
                </c:pt>
                <c:pt idx="3" formatCode="#,##0">
                  <c:v>-3563</c:v>
                </c:pt>
                <c:pt idx="4" formatCode="#,##0">
                  <c:v>-5478</c:v>
                </c:pt>
                <c:pt idx="5" formatCode="#,##0">
                  <c:v>-4250</c:v>
                </c:pt>
                <c:pt idx="6" formatCode="#,##0">
                  <c:v>-1720</c:v>
                </c:pt>
                <c:pt idx="7" formatCode="#,##0">
                  <c:v>-2283</c:v>
                </c:pt>
                <c:pt idx="8" formatCode="#,##0">
                  <c:v>0</c:v>
                </c:pt>
                <c:pt idx="9" formatCode="#,##0">
                  <c:v>-35217</c:v>
                </c:pt>
                <c:pt idx="10">
                  <c:v>-696</c:v>
                </c:pt>
                <c:pt idx="11" formatCode="#,##0">
                  <c:v>-37604</c:v>
                </c:pt>
                <c:pt idx="12" formatCode="#,##0">
                  <c:v>-3915</c:v>
                </c:pt>
                <c:pt idx="13" formatCode="#,##0">
                  <c:v>-13725</c:v>
                </c:pt>
              </c:numCache>
            </c:numRef>
          </c:val>
          <c:extLst>
            <c:ext xmlns:c16="http://schemas.microsoft.com/office/drawing/2014/chart" uri="{C3380CC4-5D6E-409C-BE32-E72D297353CC}">
              <c16:uniqueId val="{00000000-DC1E-4D66-9FF1-CA906E7850B2}"/>
            </c:ext>
          </c:extLst>
        </c:ser>
        <c:ser>
          <c:idx val="3"/>
          <c:order val="1"/>
          <c:tx>
            <c:strRef>
              <c:f>'Conversion &amp; conservation 12-22'!$F$4</c:f>
              <c:strCache>
                <c:ptCount val="1"/>
                <c:pt idx="0">
                  <c:v>NAT to DEV</c:v>
                </c:pt>
              </c:strCache>
            </c:strRef>
          </c:tx>
          <c:spPr>
            <a:solidFill>
              <a:schemeClr val="bg2">
                <a:lumMod val="50000"/>
              </a:schemeClr>
            </a:solidFill>
            <a:ln>
              <a:noFill/>
            </a:ln>
            <a:effectLst/>
          </c:spPr>
          <c:invertIfNegative val="0"/>
          <c:cat>
            <c:strRef>
              <c:f>'Conversion &amp; conservation 12-22'!$D$5:$D$37</c:f>
              <c:strCache>
                <c:ptCount val="14"/>
                <c:pt idx="0">
                  <c:v>CT</c:v>
                </c:pt>
                <c:pt idx="1">
                  <c:v>DC</c:v>
                </c:pt>
                <c:pt idx="2">
                  <c:v>DE</c:v>
                </c:pt>
                <c:pt idx="3">
                  <c:v>MA</c:v>
                </c:pt>
                <c:pt idx="4">
                  <c:v>MD</c:v>
                </c:pt>
                <c:pt idx="5">
                  <c:v>ME</c:v>
                </c:pt>
                <c:pt idx="6">
                  <c:v>NH</c:v>
                </c:pt>
                <c:pt idx="7">
                  <c:v>NJ</c:v>
                </c:pt>
                <c:pt idx="8">
                  <c:v>NY</c:v>
                </c:pt>
                <c:pt idx="9">
                  <c:v>PA</c:v>
                </c:pt>
                <c:pt idx="10">
                  <c:v>RI</c:v>
                </c:pt>
                <c:pt idx="11">
                  <c:v>VA</c:v>
                </c:pt>
                <c:pt idx="12">
                  <c:v>VT</c:v>
                </c:pt>
                <c:pt idx="13">
                  <c:v>WV</c:v>
                </c:pt>
              </c:strCache>
            </c:strRef>
          </c:cat>
          <c:val>
            <c:numRef>
              <c:f>'Conversion &amp; conservation 12-22'!$F$5:$F$37</c:f>
              <c:numCache>
                <c:formatCode>General</c:formatCode>
                <c:ptCount val="14"/>
                <c:pt idx="0" formatCode="#,##0">
                  <c:v>-5071</c:v>
                </c:pt>
                <c:pt idx="1">
                  <c:v>-63</c:v>
                </c:pt>
                <c:pt idx="2" formatCode="#,##0">
                  <c:v>-2182</c:v>
                </c:pt>
                <c:pt idx="3" formatCode="#,##0">
                  <c:v>-14325</c:v>
                </c:pt>
                <c:pt idx="4" formatCode="#,##0">
                  <c:v>-11069</c:v>
                </c:pt>
                <c:pt idx="5" formatCode="#,##0">
                  <c:v>0</c:v>
                </c:pt>
                <c:pt idx="6" formatCode="#,##0">
                  <c:v>-6903</c:v>
                </c:pt>
                <c:pt idx="7" formatCode="#,##0">
                  <c:v>-10078</c:v>
                </c:pt>
                <c:pt idx="8" formatCode="#,##0">
                  <c:v>-17267</c:v>
                </c:pt>
                <c:pt idx="9" formatCode="#,##0">
                  <c:v>-32969</c:v>
                </c:pt>
                <c:pt idx="10" formatCode="#,##0">
                  <c:v>-2068</c:v>
                </c:pt>
                <c:pt idx="11" formatCode="#,##0">
                  <c:v>-30626</c:v>
                </c:pt>
                <c:pt idx="12" formatCode="#,##0">
                  <c:v>-1618</c:v>
                </c:pt>
                <c:pt idx="13" formatCode="#,##0">
                  <c:v>-25031</c:v>
                </c:pt>
              </c:numCache>
            </c:numRef>
          </c:val>
          <c:extLst>
            <c:ext xmlns:c16="http://schemas.microsoft.com/office/drawing/2014/chart" uri="{C3380CC4-5D6E-409C-BE32-E72D297353CC}">
              <c16:uniqueId val="{00000001-DC1E-4D66-9FF1-CA906E7850B2}"/>
            </c:ext>
          </c:extLst>
        </c:ser>
        <c:ser>
          <c:idx val="0"/>
          <c:order val="2"/>
          <c:tx>
            <c:strRef>
              <c:f>'Conversion &amp; conservation 12-22'!$G$4</c:f>
              <c:strCache>
                <c:ptCount val="1"/>
                <c:pt idx="0">
                  <c:v>NEW G 1/2</c:v>
                </c:pt>
              </c:strCache>
            </c:strRef>
          </c:tx>
          <c:spPr>
            <a:solidFill>
              <a:schemeClr val="accent6">
                <a:lumMod val="75000"/>
              </a:schemeClr>
            </a:solidFill>
            <a:ln>
              <a:noFill/>
            </a:ln>
            <a:effectLst/>
          </c:spPr>
          <c:invertIfNegative val="0"/>
          <c:cat>
            <c:strRef>
              <c:f>'Conversion &amp; conservation 12-22'!$D$5:$D$37</c:f>
              <c:strCache>
                <c:ptCount val="14"/>
                <c:pt idx="0">
                  <c:v>CT</c:v>
                </c:pt>
                <c:pt idx="1">
                  <c:v>DC</c:v>
                </c:pt>
                <c:pt idx="2">
                  <c:v>DE</c:v>
                </c:pt>
                <c:pt idx="3">
                  <c:v>MA</c:v>
                </c:pt>
                <c:pt idx="4">
                  <c:v>MD</c:v>
                </c:pt>
                <c:pt idx="5">
                  <c:v>ME</c:v>
                </c:pt>
                <c:pt idx="6">
                  <c:v>NH</c:v>
                </c:pt>
                <c:pt idx="7">
                  <c:v>NJ</c:v>
                </c:pt>
                <c:pt idx="8">
                  <c:v>NY</c:v>
                </c:pt>
                <c:pt idx="9">
                  <c:v>PA</c:v>
                </c:pt>
                <c:pt idx="10">
                  <c:v>RI</c:v>
                </c:pt>
                <c:pt idx="11">
                  <c:v>VA</c:v>
                </c:pt>
                <c:pt idx="12">
                  <c:v>VT</c:v>
                </c:pt>
                <c:pt idx="13">
                  <c:v>WV</c:v>
                </c:pt>
              </c:strCache>
            </c:strRef>
          </c:cat>
          <c:val>
            <c:numRef>
              <c:f>'Conversion &amp; conservation 12-22'!$G$5:$G$37</c:f>
              <c:numCache>
                <c:formatCode>General</c:formatCode>
                <c:ptCount val="14"/>
                <c:pt idx="0" formatCode="#,##0">
                  <c:v>1294</c:v>
                </c:pt>
                <c:pt idx="1">
                  <c:v>0</c:v>
                </c:pt>
                <c:pt idx="2">
                  <c:v>149</c:v>
                </c:pt>
                <c:pt idx="3" formatCode="#,##0">
                  <c:v>34435</c:v>
                </c:pt>
                <c:pt idx="4" formatCode="#,##0">
                  <c:v>1254</c:v>
                </c:pt>
                <c:pt idx="5" formatCode="#,##0">
                  <c:v>206882</c:v>
                </c:pt>
                <c:pt idx="6" formatCode="#,##0">
                  <c:v>44064</c:v>
                </c:pt>
                <c:pt idx="7" formatCode="#,##0">
                  <c:v>38523</c:v>
                </c:pt>
                <c:pt idx="8" formatCode="#,##0">
                  <c:v>19375</c:v>
                </c:pt>
                <c:pt idx="9" formatCode="#,##0">
                  <c:v>64640</c:v>
                </c:pt>
                <c:pt idx="10" formatCode="#,##0">
                  <c:v>6110</c:v>
                </c:pt>
                <c:pt idx="11" formatCode="#,##0">
                  <c:v>42116</c:v>
                </c:pt>
                <c:pt idx="12" formatCode="#,##0">
                  <c:v>26597</c:v>
                </c:pt>
                <c:pt idx="13" formatCode="#,##0">
                  <c:v>6723</c:v>
                </c:pt>
              </c:numCache>
            </c:numRef>
          </c:val>
          <c:extLst>
            <c:ext xmlns:c16="http://schemas.microsoft.com/office/drawing/2014/chart" uri="{C3380CC4-5D6E-409C-BE32-E72D297353CC}">
              <c16:uniqueId val="{00000002-DC1E-4D66-9FF1-CA906E7850B2}"/>
            </c:ext>
          </c:extLst>
        </c:ser>
        <c:ser>
          <c:idx val="1"/>
          <c:order val="3"/>
          <c:tx>
            <c:strRef>
              <c:f>'Conversion &amp; conservation 12-22'!$H$4</c:f>
              <c:strCache>
                <c:ptCount val="1"/>
                <c:pt idx="0">
                  <c:v>NEW GAP 3</c:v>
                </c:pt>
              </c:strCache>
            </c:strRef>
          </c:tx>
          <c:spPr>
            <a:solidFill>
              <a:schemeClr val="accent6">
                <a:lumMod val="60000"/>
                <a:lumOff val="40000"/>
              </a:schemeClr>
            </a:solidFill>
            <a:ln>
              <a:noFill/>
            </a:ln>
            <a:effectLst/>
          </c:spPr>
          <c:invertIfNegative val="0"/>
          <c:cat>
            <c:strRef>
              <c:f>'Conversion &amp; conservation 12-22'!$D$5:$D$37</c:f>
              <c:strCache>
                <c:ptCount val="14"/>
                <c:pt idx="0">
                  <c:v>CT</c:v>
                </c:pt>
                <c:pt idx="1">
                  <c:v>DC</c:v>
                </c:pt>
                <c:pt idx="2">
                  <c:v>DE</c:v>
                </c:pt>
                <c:pt idx="3">
                  <c:v>MA</c:v>
                </c:pt>
                <c:pt idx="4">
                  <c:v>MD</c:v>
                </c:pt>
                <c:pt idx="5">
                  <c:v>ME</c:v>
                </c:pt>
                <c:pt idx="6">
                  <c:v>NH</c:v>
                </c:pt>
                <c:pt idx="7">
                  <c:v>NJ</c:v>
                </c:pt>
                <c:pt idx="8">
                  <c:v>NY</c:v>
                </c:pt>
                <c:pt idx="9">
                  <c:v>PA</c:v>
                </c:pt>
                <c:pt idx="10">
                  <c:v>RI</c:v>
                </c:pt>
                <c:pt idx="11">
                  <c:v>VA</c:v>
                </c:pt>
                <c:pt idx="12">
                  <c:v>VT</c:v>
                </c:pt>
                <c:pt idx="13">
                  <c:v>WV</c:v>
                </c:pt>
              </c:strCache>
            </c:strRef>
          </c:cat>
          <c:val>
            <c:numRef>
              <c:f>'Conversion &amp; conservation 12-22'!$H$5:$H$37</c:f>
              <c:numCache>
                <c:formatCode>General</c:formatCode>
                <c:ptCount val="14"/>
                <c:pt idx="0" formatCode="#,##0">
                  <c:v>9043</c:v>
                </c:pt>
                <c:pt idx="1">
                  <c:v>0</c:v>
                </c:pt>
                <c:pt idx="2" formatCode="#,##0">
                  <c:v>2808</c:v>
                </c:pt>
                <c:pt idx="3" formatCode="#,##0">
                  <c:v>71432</c:v>
                </c:pt>
                <c:pt idx="4" formatCode="#,##0">
                  <c:v>46079</c:v>
                </c:pt>
                <c:pt idx="5" formatCode="#,##0">
                  <c:v>539393</c:v>
                </c:pt>
                <c:pt idx="6" formatCode="#,##0">
                  <c:v>101286</c:v>
                </c:pt>
                <c:pt idx="7" formatCode="#,##0">
                  <c:v>17819</c:v>
                </c:pt>
                <c:pt idx="8" formatCode="#,##0">
                  <c:v>34455</c:v>
                </c:pt>
                <c:pt idx="9" formatCode="#,##0">
                  <c:v>109268</c:v>
                </c:pt>
                <c:pt idx="10">
                  <c:v>52</c:v>
                </c:pt>
                <c:pt idx="11" formatCode="#,##0">
                  <c:v>565780</c:v>
                </c:pt>
                <c:pt idx="12" formatCode="#,##0">
                  <c:v>73981</c:v>
                </c:pt>
                <c:pt idx="13" formatCode="#,##0">
                  <c:v>4677</c:v>
                </c:pt>
              </c:numCache>
            </c:numRef>
          </c:val>
          <c:extLst>
            <c:ext xmlns:c16="http://schemas.microsoft.com/office/drawing/2014/chart" uri="{C3380CC4-5D6E-409C-BE32-E72D297353CC}">
              <c16:uniqueId val="{00000003-DC1E-4D66-9FF1-CA906E7850B2}"/>
            </c:ext>
          </c:extLst>
        </c:ser>
        <c:ser>
          <c:idx val="4"/>
          <c:order val="4"/>
          <c:tx>
            <c:strRef>
              <c:f>'Conversion &amp; conservation 12-22'!$I$4</c:f>
              <c:strCache>
                <c:ptCount val="1"/>
                <c:pt idx="0">
                  <c:v>AG to NAT</c:v>
                </c:pt>
              </c:strCache>
            </c:strRef>
          </c:tx>
          <c:spPr>
            <a:solidFill>
              <a:srgbClr val="FFFFCC"/>
            </a:solidFill>
            <a:ln>
              <a:noFill/>
            </a:ln>
            <a:effectLst/>
          </c:spPr>
          <c:invertIfNegative val="0"/>
          <c:cat>
            <c:strRef>
              <c:f>'Conversion &amp; conservation 12-22'!$D$5:$D$37</c:f>
              <c:strCache>
                <c:ptCount val="14"/>
                <c:pt idx="0">
                  <c:v>CT</c:v>
                </c:pt>
                <c:pt idx="1">
                  <c:v>DC</c:v>
                </c:pt>
                <c:pt idx="2">
                  <c:v>DE</c:v>
                </c:pt>
                <c:pt idx="3">
                  <c:v>MA</c:v>
                </c:pt>
                <c:pt idx="4">
                  <c:v>MD</c:v>
                </c:pt>
                <c:pt idx="5">
                  <c:v>ME</c:v>
                </c:pt>
                <c:pt idx="6">
                  <c:v>NH</c:v>
                </c:pt>
                <c:pt idx="7">
                  <c:v>NJ</c:v>
                </c:pt>
                <c:pt idx="8">
                  <c:v>NY</c:v>
                </c:pt>
                <c:pt idx="9">
                  <c:v>PA</c:v>
                </c:pt>
                <c:pt idx="10">
                  <c:v>RI</c:v>
                </c:pt>
                <c:pt idx="11">
                  <c:v>VA</c:v>
                </c:pt>
                <c:pt idx="12">
                  <c:v>VT</c:v>
                </c:pt>
                <c:pt idx="13">
                  <c:v>WV</c:v>
                </c:pt>
              </c:strCache>
            </c:strRef>
          </c:cat>
          <c:val>
            <c:numRef>
              <c:f>'Conversion &amp; conservation 12-22'!$I$5:$I$37</c:f>
              <c:numCache>
                <c:formatCode>General</c:formatCode>
                <c:ptCount val="14"/>
                <c:pt idx="0" formatCode="#,##0">
                  <c:v>1221</c:v>
                </c:pt>
                <c:pt idx="1">
                  <c:v>0</c:v>
                </c:pt>
                <c:pt idx="2">
                  <c:v>848</c:v>
                </c:pt>
                <c:pt idx="3" formatCode="#,##0">
                  <c:v>2524</c:v>
                </c:pt>
                <c:pt idx="4" formatCode="#,##0">
                  <c:v>4824</c:v>
                </c:pt>
                <c:pt idx="5" formatCode="#,##0">
                  <c:v>6385</c:v>
                </c:pt>
                <c:pt idx="6" formatCode="#,##0">
                  <c:v>2602</c:v>
                </c:pt>
                <c:pt idx="7" formatCode="#,##0">
                  <c:v>2292</c:v>
                </c:pt>
                <c:pt idx="8" formatCode="#,##0">
                  <c:v>42117</c:v>
                </c:pt>
                <c:pt idx="9" formatCode="#,##0">
                  <c:v>28550</c:v>
                </c:pt>
                <c:pt idx="10">
                  <c:v>282</c:v>
                </c:pt>
                <c:pt idx="11" formatCode="#,##0">
                  <c:v>45314</c:v>
                </c:pt>
                <c:pt idx="12" formatCode="#,##0">
                  <c:v>6078</c:v>
                </c:pt>
                <c:pt idx="13" formatCode="#,##0">
                  <c:v>15882</c:v>
                </c:pt>
              </c:numCache>
            </c:numRef>
          </c:val>
          <c:extLst>
            <c:ext xmlns:c16="http://schemas.microsoft.com/office/drawing/2014/chart" uri="{C3380CC4-5D6E-409C-BE32-E72D297353CC}">
              <c16:uniqueId val="{00000004-DC1E-4D66-9FF1-CA906E7850B2}"/>
            </c:ext>
          </c:extLst>
        </c:ser>
        <c:ser>
          <c:idx val="5"/>
          <c:order val="5"/>
          <c:tx>
            <c:strRef>
              <c:f>'Conversion &amp; conservation 12-22'!$J$4</c:f>
              <c:strCache>
                <c:ptCount val="1"/>
                <c:pt idx="0">
                  <c:v>CRI</c:v>
                </c:pt>
              </c:strCache>
            </c:strRef>
          </c:tx>
          <c:spPr>
            <a:solidFill>
              <a:schemeClr val="bg1">
                <a:lumMod val="85000"/>
              </a:schemeClr>
            </a:solidFill>
            <a:ln>
              <a:noFill/>
            </a:ln>
            <a:effectLst/>
          </c:spPr>
          <c:invertIfNegative val="0"/>
          <c:cat>
            <c:strRef>
              <c:f>'Conversion &amp; conservation 12-22'!$D$5:$D$37</c:f>
              <c:strCache>
                <c:ptCount val="14"/>
                <c:pt idx="0">
                  <c:v>CT</c:v>
                </c:pt>
                <c:pt idx="1">
                  <c:v>DC</c:v>
                </c:pt>
                <c:pt idx="2">
                  <c:v>DE</c:v>
                </c:pt>
                <c:pt idx="3">
                  <c:v>MA</c:v>
                </c:pt>
                <c:pt idx="4">
                  <c:v>MD</c:v>
                </c:pt>
                <c:pt idx="5">
                  <c:v>ME</c:v>
                </c:pt>
                <c:pt idx="6">
                  <c:v>NH</c:v>
                </c:pt>
                <c:pt idx="7">
                  <c:v>NJ</c:v>
                </c:pt>
                <c:pt idx="8">
                  <c:v>NY</c:v>
                </c:pt>
                <c:pt idx="9">
                  <c:v>PA</c:v>
                </c:pt>
                <c:pt idx="10">
                  <c:v>RI</c:v>
                </c:pt>
                <c:pt idx="11">
                  <c:v>VA</c:v>
                </c:pt>
                <c:pt idx="12">
                  <c:v>VT</c:v>
                </c:pt>
                <c:pt idx="13">
                  <c:v>WV</c:v>
                </c:pt>
              </c:strCache>
            </c:strRef>
          </c:cat>
          <c:val>
            <c:numRef>
              <c:f>'Conversion &amp; conservation 12-22'!$J$5:$J$37</c:f>
              <c:numCache>
                <c:formatCode>0.00</c:formatCode>
                <c:ptCount val="14"/>
                <c:pt idx="0">
                  <c:v>0.64080487568927158</c:v>
                </c:pt>
                <c:pt idx="1">
                  <c:v>0</c:v>
                </c:pt>
                <c:pt idx="2">
                  <c:v>0</c:v>
                </c:pt>
                <c:pt idx="3">
                  <c:v>0.16896672239696978</c:v>
                </c:pt>
                <c:pt idx="4">
                  <c:v>0.34958696892231633</c:v>
                </c:pt>
                <c:pt idx="5">
                  <c:v>0</c:v>
                </c:pt>
                <c:pt idx="6">
                  <c:v>5.932576539387685E-2</c:v>
                </c:pt>
                <c:pt idx="7">
                  <c:v>0.21939228284405948</c:v>
                </c:pt>
                <c:pt idx="8">
                  <c:v>0.32076908786921793</c:v>
                </c:pt>
                <c:pt idx="9">
                  <c:v>0.39208087034524003</c:v>
                </c:pt>
                <c:pt idx="10">
                  <c:v>0.44855566374553718</c:v>
                </c:pt>
                <c:pt idx="11">
                  <c:v>0.11223959361469725</c:v>
                </c:pt>
                <c:pt idx="12">
                  <c:v>5.5012030463918553E-2</c:v>
                </c:pt>
                <c:pt idx="13">
                  <c:v>3.3996491228070176</c:v>
                </c:pt>
              </c:numCache>
            </c:numRef>
          </c:val>
          <c:extLst>
            <c:ext xmlns:c16="http://schemas.microsoft.com/office/drawing/2014/chart" uri="{C3380CC4-5D6E-409C-BE32-E72D297353CC}">
              <c16:uniqueId val="{00000005-DC1E-4D66-9FF1-CA906E7850B2}"/>
            </c:ext>
          </c:extLst>
        </c:ser>
        <c:ser>
          <c:idx val="6"/>
          <c:order val="6"/>
          <c:tx>
            <c:strRef>
              <c:f>'Conversion &amp; conservation 12-22'!$K$4</c:f>
              <c:strCache>
                <c:ptCount val="1"/>
                <c:pt idx="0">
                  <c:v>NRI</c:v>
                </c:pt>
              </c:strCache>
            </c:strRef>
          </c:tx>
          <c:spPr>
            <a:solidFill>
              <a:schemeClr val="bg1">
                <a:lumMod val="50000"/>
              </a:schemeClr>
            </a:solidFill>
            <a:ln>
              <a:noFill/>
            </a:ln>
            <a:effectLst/>
          </c:spPr>
          <c:invertIfNegative val="0"/>
          <c:cat>
            <c:strRef>
              <c:f>'Conversion &amp; conservation 12-22'!$D$5:$D$37</c:f>
              <c:strCache>
                <c:ptCount val="14"/>
                <c:pt idx="0">
                  <c:v>CT</c:v>
                </c:pt>
                <c:pt idx="1">
                  <c:v>DC</c:v>
                </c:pt>
                <c:pt idx="2">
                  <c:v>DE</c:v>
                </c:pt>
                <c:pt idx="3">
                  <c:v>MA</c:v>
                </c:pt>
                <c:pt idx="4">
                  <c:v>MD</c:v>
                </c:pt>
                <c:pt idx="5">
                  <c:v>ME</c:v>
                </c:pt>
                <c:pt idx="6">
                  <c:v>NH</c:v>
                </c:pt>
                <c:pt idx="7">
                  <c:v>NJ</c:v>
                </c:pt>
                <c:pt idx="8">
                  <c:v>NY</c:v>
                </c:pt>
                <c:pt idx="9">
                  <c:v>PA</c:v>
                </c:pt>
                <c:pt idx="10">
                  <c:v>RI</c:v>
                </c:pt>
                <c:pt idx="11">
                  <c:v>VA</c:v>
                </c:pt>
                <c:pt idx="12">
                  <c:v>VT</c:v>
                </c:pt>
                <c:pt idx="13">
                  <c:v>WV</c:v>
                </c:pt>
              </c:strCache>
            </c:strRef>
          </c:cat>
          <c:val>
            <c:numRef>
              <c:f>'Conversion &amp; conservation 12-22'!$K$5:$K$37</c:f>
              <c:numCache>
                <c:formatCode>#,##0.00</c:formatCode>
                <c:ptCount val="14"/>
                <c:pt idx="0">
                  <c:v>5.1190108191653785</c:v>
                </c:pt>
                <c:pt idx="1">
                  <c:v>0</c:v>
                </c:pt>
                <c:pt idx="2">
                  <c:v>17.912751677852349</c:v>
                </c:pt>
                <c:pt idx="3">
                  <c:v>0.51947146798315669</c:v>
                </c:pt>
                <c:pt idx="4">
                  <c:v>13.195374800637959</c:v>
                </c:pt>
                <c:pt idx="5">
                  <c:v>0</c:v>
                </c:pt>
                <c:pt idx="6">
                  <c:v>0.19569262890341321</c:v>
                </c:pt>
                <c:pt idx="7">
                  <c:v>0.32087324455520078</c:v>
                </c:pt>
                <c:pt idx="8">
                  <c:v>0.89119999999999999</c:v>
                </c:pt>
                <c:pt idx="9">
                  <c:v>1.0548576732673267</c:v>
                </c:pt>
                <c:pt idx="10">
                  <c:v>0.45237315875613748</c:v>
                </c:pt>
                <c:pt idx="11">
                  <c:v>1.6200493874062114</c:v>
                </c:pt>
                <c:pt idx="12">
                  <c:v>0.20803098093769973</c:v>
                </c:pt>
                <c:pt idx="13">
                  <c:v>5.7646883831622784</c:v>
                </c:pt>
              </c:numCache>
            </c:numRef>
          </c:val>
          <c:extLst>
            <c:ext xmlns:c16="http://schemas.microsoft.com/office/drawing/2014/chart" uri="{C3380CC4-5D6E-409C-BE32-E72D297353CC}">
              <c16:uniqueId val="{00000006-DC1E-4D66-9FF1-CA906E7850B2}"/>
            </c:ext>
          </c:extLst>
        </c:ser>
        <c:dLbls>
          <c:showLegendKey val="0"/>
          <c:showVal val="0"/>
          <c:showCatName val="0"/>
          <c:showSerName val="0"/>
          <c:showPercent val="0"/>
          <c:showBubbleSize val="0"/>
        </c:dLbls>
        <c:gapWidth val="150"/>
        <c:overlap val="100"/>
        <c:axId val="906972960"/>
        <c:axId val="906977552"/>
        <c:extLst/>
      </c:barChart>
      <c:catAx>
        <c:axId val="906972960"/>
        <c:scaling>
          <c:orientation val="maxMin"/>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906977552"/>
        <c:crosses val="autoZero"/>
        <c:auto val="1"/>
        <c:lblAlgn val="ctr"/>
        <c:lblOffset val="100"/>
        <c:noMultiLvlLbl val="0"/>
      </c:catAx>
      <c:valAx>
        <c:axId val="906977552"/>
        <c:scaling>
          <c:orientation val="minMax"/>
        </c:scaling>
        <c:delete val="0"/>
        <c:axPos val="t"/>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crossAx val="9069729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legend>
      <c:legendPos val="t"/>
      <c:legendEntry>
        <c:idx val="5"/>
        <c:delete val="1"/>
      </c:legendEntry>
      <c:legendEntry>
        <c:idx val="6"/>
        <c:delete val="1"/>
      </c:legendEntry>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Conservation</a:t>
            </a:r>
            <a:r>
              <a:rPr lang="en-US" baseline="0"/>
              <a:t> and GAP Status</a:t>
            </a:r>
          </a:p>
          <a:p>
            <a:pPr>
              <a:defRPr/>
            </a:pP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'Conservation, Status and De (2)'!$F$19</c:f>
              <c:strCache>
                <c:ptCount val="1"/>
                <c:pt idx="0">
                  <c:v>Conserved for Nature (Gap 1 and 2)</c:v>
                </c:pt>
              </c:strCache>
            </c:strRef>
          </c:tx>
          <c:spPr>
            <a:solidFill>
              <a:schemeClr val="accent6">
                <a:lumMod val="75000"/>
              </a:schemeClr>
            </a:solidFill>
            <a:ln>
              <a:noFill/>
            </a:ln>
            <a:effectLst/>
          </c:spPr>
          <c:invertIfNegative val="0"/>
          <c:cat>
            <c:strRef>
              <c:f>'Conservation, Status and De (2)'!$C$20:$C$52</c:f>
              <c:strCache>
                <c:ptCount val="33"/>
                <c:pt idx="0">
                  <c:v>CT</c:v>
                </c:pt>
                <c:pt idx="1">
                  <c:v>DC</c:v>
                </c:pt>
                <c:pt idx="2">
                  <c:v>DE</c:v>
                </c:pt>
                <c:pt idx="3">
                  <c:v>MA</c:v>
                </c:pt>
                <c:pt idx="4">
                  <c:v>MD</c:v>
                </c:pt>
                <c:pt idx="5">
                  <c:v>ME</c:v>
                </c:pt>
                <c:pt idx="6">
                  <c:v>NH</c:v>
                </c:pt>
                <c:pt idx="7">
                  <c:v>NJ</c:v>
                </c:pt>
                <c:pt idx="8">
                  <c:v>NY</c:v>
                </c:pt>
                <c:pt idx="9">
                  <c:v>PA</c:v>
                </c:pt>
                <c:pt idx="10">
                  <c:v>RI</c:v>
                </c:pt>
                <c:pt idx="11">
                  <c:v>VA</c:v>
                </c:pt>
                <c:pt idx="12">
                  <c:v>VT</c:v>
                </c:pt>
                <c:pt idx="13">
                  <c:v>WV</c:v>
                </c:pt>
                <c:pt idx="14">
                  <c:v>Northeast Region</c:v>
                </c:pt>
                <c:pt idx="15">
                  <c:v>Acadian Plains and Hills</c:v>
                </c:pt>
                <c:pt idx="16">
                  <c:v>Atlantic Coastal Pine Barrens</c:v>
                </c:pt>
                <c:pt idx="17">
                  <c:v>Blue Ridge</c:v>
                </c:pt>
                <c:pt idx="18">
                  <c:v>Central Appalachians</c:v>
                </c:pt>
                <c:pt idx="19">
                  <c:v>Eastern Great Lakes Lowlands</c:v>
                </c:pt>
                <c:pt idx="20">
                  <c:v>Erie Drift Plain</c:v>
                </c:pt>
                <c:pt idx="21">
                  <c:v>Middle Atlantic Coastal Plain</c:v>
                </c:pt>
                <c:pt idx="22">
                  <c:v>North Central Appalachians</c:v>
                </c:pt>
                <c:pt idx="23">
                  <c:v>Northeastern Coastal Zone</c:v>
                </c:pt>
                <c:pt idx="24">
                  <c:v>Northeastern Highlands</c:v>
                </c:pt>
                <c:pt idx="25">
                  <c:v>Northern Allegheny Plateau</c:v>
                </c:pt>
                <c:pt idx="26">
                  <c:v>Northern Piedmont</c:v>
                </c:pt>
                <c:pt idx="27">
                  <c:v>Piedmont</c:v>
                </c:pt>
                <c:pt idx="28">
                  <c:v>Ridge and Valley</c:v>
                </c:pt>
                <c:pt idx="29">
                  <c:v>Southeastern Plains</c:v>
                </c:pt>
                <c:pt idx="30">
                  <c:v>Western Allegheny Plateau</c:v>
                </c:pt>
                <c:pt idx="31">
                  <c:v>Mid-Atlantic</c:v>
                </c:pt>
                <c:pt idx="32">
                  <c:v>New England and New York</c:v>
                </c:pt>
              </c:strCache>
            </c:strRef>
          </c:cat>
          <c:val>
            <c:numRef>
              <c:f>'Conservation, Status and De (2)'!$F$20:$F$53</c:f>
              <c:numCache>
                <c:formatCode>General</c:formatCode>
                <c:ptCount val="33"/>
                <c:pt idx="0" formatCode="#,##0">
                  <c:v>156401</c:v>
                </c:pt>
                <c:pt idx="1">
                  <c:v>1</c:v>
                </c:pt>
                <c:pt idx="2" formatCode="#,##0">
                  <c:v>62586</c:v>
                </c:pt>
                <c:pt idx="3" formatCode="#,##0">
                  <c:v>430807</c:v>
                </c:pt>
                <c:pt idx="4" formatCode="#,##0">
                  <c:v>140329</c:v>
                </c:pt>
                <c:pt idx="5" formatCode="#,##0">
                  <c:v>1032797</c:v>
                </c:pt>
                <c:pt idx="6" formatCode="#,##0">
                  <c:v>720962</c:v>
                </c:pt>
                <c:pt idx="7" formatCode="#,##0">
                  <c:v>633409</c:v>
                </c:pt>
                <c:pt idx="8" formatCode="#,##0">
                  <c:v>3294343</c:v>
                </c:pt>
                <c:pt idx="9" formatCode="#,##0">
                  <c:v>571297</c:v>
                </c:pt>
                <c:pt idx="10" formatCode="#,##0">
                  <c:v>104794</c:v>
                </c:pt>
                <c:pt idx="11" formatCode="#,##0">
                  <c:v>1396981</c:v>
                </c:pt>
                <c:pt idx="12" formatCode="#,##0">
                  <c:v>348963</c:v>
                </c:pt>
                <c:pt idx="13" formatCode="#,##0">
                  <c:v>427075</c:v>
                </c:pt>
                <c:pt idx="14" formatCode="#,##0">
                  <c:v>9320745</c:v>
                </c:pt>
                <c:pt idx="15" formatCode="#,##0">
                  <c:v>370142</c:v>
                </c:pt>
                <c:pt idx="16" formatCode="#,##0">
                  <c:v>469284</c:v>
                </c:pt>
                <c:pt idx="17" formatCode="#,##0">
                  <c:v>420527</c:v>
                </c:pt>
                <c:pt idx="18" formatCode="#,##0">
                  <c:v>341828</c:v>
                </c:pt>
                <c:pt idx="19" formatCode="#,##0">
                  <c:v>137344</c:v>
                </c:pt>
                <c:pt idx="20" formatCode="#,##0">
                  <c:v>24889</c:v>
                </c:pt>
                <c:pt idx="21" formatCode="#,##0">
                  <c:v>449251</c:v>
                </c:pt>
                <c:pt idx="22" formatCode="#,##0">
                  <c:v>288788</c:v>
                </c:pt>
                <c:pt idx="23" formatCode="#,##0">
                  <c:v>449132</c:v>
                </c:pt>
                <c:pt idx="24" formatCode="#,##0">
                  <c:v>4977499</c:v>
                </c:pt>
                <c:pt idx="25" formatCode="#,##0">
                  <c:v>83708</c:v>
                </c:pt>
                <c:pt idx="26" formatCode="#,##0">
                  <c:v>145612</c:v>
                </c:pt>
                <c:pt idx="27" formatCode="#,##0">
                  <c:v>77298</c:v>
                </c:pt>
                <c:pt idx="28" formatCode="#,##0">
                  <c:v>967776</c:v>
                </c:pt>
                <c:pt idx="29" formatCode="#,##0">
                  <c:v>104915</c:v>
                </c:pt>
                <c:pt idx="30" formatCode="#,##0">
                  <c:v>12753</c:v>
                </c:pt>
                <c:pt idx="31" formatCode="#,##0">
                  <c:v>3231678</c:v>
                </c:pt>
                <c:pt idx="32" formatCode="#,##0">
                  <c:v>6089067</c:v>
                </c:pt>
              </c:numCache>
            </c:numRef>
          </c:val>
          <c:extLst>
            <c:ext xmlns:c16="http://schemas.microsoft.com/office/drawing/2014/chart" uri="{C3380CC4-5D6E-409C-BE32-E72D297353CC}">
              <c16:uniqueId val="{00000000-C0BF-47F7-B29A-904B5ED3FC91}"/>
            </c:ext>
          </c:extLst>
        </c:ser>
        <c:ser>
          <c:idx val="1"/>
          <c:order val="1"/>
          <c:tx>
            <c:strRef>
              <c:f>'Conservation, Status and De (2)'!$G$19</c:f>
              <c:strCache>
                <c:ptCount val="1"/>
                <c:pt idx="0">
                  <c:v>Conserved for Multiple Uses (GAP 3)</c:v>
                </c:pt>
              </c:strCache>
            </c:strRef>
          </c:tx>
          <c:spPr>
            <a:solidFill>
              <a:schemeClr val="accent6">
                <a:lumMod val="60000"/>
                <a:lumOff val="40000"/>
              </a:schemeClr>
            </a:solidFill>
            <a:ln>
              <a:noFill/>
            </a:ln>
            <a:effectLst/>
          </c:spPr>
          <c:invertIfNegative val="0"/>
          <c:cat>
            <c:strRef>
              <c:f>'Conservation, Status and De (2)'!$C$20:$C$52</c:f>
              <c:strCache>
                <c:ptCount val="33"/>
                <c:pt idx="0">
                  <c:v>CT</c:v>
                </c:pt>
                <c:pt idx="1">
                  <c:v>DC</c:v>
                </c:pt>
                <c:pt idx="2">
                  <c:v>DE</c:v>
                </c:pt>
                <c:pt idx="3">
                  <c:v>MA</c:v>
                </c:pt>
                <c:pt idx="4">
                  <c:v>MD</c:v>
                </c:pt>
                <c:pt idx="5">
                  <c:v>ME</c:v>
                </c:pt>
                <c:pt idx="6">
                  <c:v>NH</c:v>
                </c:pt>
                <c:pt idx="7">
                  <c:v>NJ</c:v>
                </c:pt>
                <c:pt idx="8">
                  <c:v>NY</c:v>
                </c:pt>
                <c:pt idx="9">
                  <c:v>PA</c:v>
                </c:pt>
                <c:pt idx="10">
                  <c:v>RI</c:v>
                </c:pt>
                <c:pt idx="11">
                  <c:v>VA</c:v>
                </c:pt>
                <c:pt idx="12">
                  <c:v>VT</c:v>
                </c:pt>
                <c:pt idx="13">
                  <c:v>WV</c:v>
                </c:pt>
                <c:pt idx="14">
                  <c:v>Northeast Region</c:v>
                </c:pt>
                <c:pt idx="15">
                  <c:v>Acadian Plains and Hills</c:v>
                </c:pt>
                <c:pt idx="16">
                  <c:v>Atlantic Coastal Pine Barrens</c:v>
                </c:pt>
                <c:pt idx="17">
                  <c:v>Blue Ridge</c:v>
                </c:pt>
                <c:pt idx="18">
                  <c:v>Central Appalachians</c:v>
                </c:pt>
                <c:pt idx="19">
                  <c:v>Eastern Great Lakes Lowlands</c:v>
                </c:pt>
                <c:pt idx="20">
                  <c:v>Erie Drift Plain</c:v>
                </c:pt>
                <c:pt idx="21">
                  <c:v>Middle Atlantic Coastal Plain</c:v>
                </c:pt>
                <c:pt idx="22">
                  <c:v>North Central Appalachians</c:v>
                </c:pt>
                <c:pt idx="23">
                  <c:v>Northeastern Coastal Zone</c:v>
                </c:pt>
                <c:pt idx="24">
                  <c:v>Northeastern Highlands</c:v>
                </c:pt>
                <c:pt idx="25">
                  <c:v>Northern Allegheny Plateau</c:v>
                </c:pt>
                <c:pt idx="26">
                  <c:v>Northern Piedmont</c:v>
                </c:pt>
                <c:pt idx="27">
                  <c:v>Piedmont</c:v>
                </c:pt>
                <c:pt idx="28">
                  <c:v>Ridge and Valley</c:v>
                </c:pt>
                <c:pt idx="29">
                  <c:v>Southeastern Plains</c:v>
                </c:pt>
                <c:pt idx="30">
                  <c:v>Western Allegheny Plateau</c:v>
                </c:pt>
                <c:pt idx="31">
                  <c:v>Mid-Atlantic</c:v>
                </c:pt>
                <c:pt idx="32">
                  <c:v>New England and New York</c:v>
                </c:pt>
              </c:strCache>
            </c:strRef>
          </c:cat>
          <c:val>
            <c:numRef>
              <c:f>'Conservation, Status and De (2)'!$G$20:$G$53</c:f>
              <c:numCache>
                <c:formatCode>#,##0</c:formatCode>
                <c:ptCount val="33"/>
                <c:pt idx="0">
                  <c:v>381320</c:v>
                </c:pt>
                <c:pt idx="1">
                  <c:v>8145</c:v>
                </c:pt>
                <c:pt idx="2">
                  <c:v>162873</c:v>
                </c:pt>
                <c:pt idx="3">
                  <c:v>836789</c:v>
                </c:pt>
                <c:pt idx="4">
                  <c:v>987374</c:v>
                </c:pt>
                <c:pt idx="5">
                  <c:v>3236891</c:v>
                </c:pt>
                <c:pt idx="6">
                  <c:v>1215293</c:v>
                </c:pt>
                <c:pt idx="7">
                  <c:v>547855</c:v>
                </c:pt>
                <c:pt idx="8">
                  <c:v>2875551</c:v>
                </c:pt>
                <c:pt idx="9">
                  <c:v>4696905</c:v>
                </c:pt>
                <c:pt idx="10">
                  <c:v>32819</c:v>
                </c:pt>
                <c:pt idx="11">
                  <c:v>3035222</c:v>
                </c:pt>
                <c:pt idx="12">
                  <c:v>984140</c:v>
                </c:pt>
                <c:pt idx="13">
                  <c:v>1333222</c:v>
                </c:pt>
                <c:pt idx="14">
                  <c:v>20334399</c:v>
                </c:pt>
                <c:pt idx="15">
                  <c:v>1003040</c:v>
                </c:pt>
                <c:pt idx="16">
                  <c:v>400628</c:v>
                </c:pt>
                <c:pt idx="17">
                  <c:v>475042</c:v>
                </c:pt>
                <c:pt idx="18">
                  <c:v>1336119</c:v>
                </c:pt>
                <c:pt idx="19">
                  <c:v>426428</c:v>
                </c:pt>
                <c:pt idx="20">
                  <c:v>126389</c:v>
                </c:pt>
                <c:pt idx="21">
                  <c:v>698519</c:v>
                </c:pt>
                <c:pt idx="22">
                  <c:v>2572385</c:v>
                </c:pt>
                <c:pt idx="23">
                  <c:v>1030389</c:v>
                </c:pt>
                <c:pt idx="24">
                  <c:v>6245507</c:v>
                </c:pt>
                <c:pt idx="25">
                  <c:v>785865</c:v>
                </c:pt>
                <c:pt idx="26">
                  <c:v>788860</c:v>
                </c:pt>
                <c:pt idx="27">
                  <c:v>570455</c:v>
                </c:pt>
                <c:pt idx="28">
                  <c:v>3029790</c:v>
                </c:pt>
                <c:pt idx="29">
                  <c:v>461279</c:v>
                </c:pt>
                <c:pt idx="30">
                  <c:v>383706</c:v>
                </c:pt>
                <c:pt idx="31">
                  <c:v>10771594</c:v>
                </c:pt>
                <c:pt idx="32">
                  <c:v>9562805</c:v>
                </c:pt>
              </c:numCache>
            </c:numRef>
          </c:val>
          <c:extLst>
            <c:ext xmlns:c16="http://schemas.microsoft.com/office/drawing/2014/chart" uri="{C3380CC4-5D6E-409C-BE32-E72D297353CC}">
              <c16:uniqueId val="{00000001-C0BF-47F7-B29A-904B5ED3FC91}"/>
            </c:ext>
          </c:extLst>
        </c:ser>
        <c:ser>
          <c:idx val="2"/>
          <c:order val="2"/>
          <c:tx>
            <c:strRef>
              <c:f>'Conservation, Status and De (2)'!$AD$19</c:f>
              <c:strCache>
                <c:ptCount val="1"/>
                <c:pt idx="0">
                  <c:v>Unconserved</c:v>
                </c:pt>
              </c:strCache>
            </c:strRef>
          </c:tx>
          <c:spPr>
            <a:solidFill>
              <a:schemeClr val="bg1">
                <a:lumMod val="65000"/>
              </a:schemeClr>
            </a:solidFill>
            <a:ln>
              <a:noFill/>
            </a:ln>
            <a:effectLst/>
          </c:spPr>
          <c:invertIfNegative val="0"/>
          <c:cat>
            <c:strRef>
              <c:f>'Conservation, Status and De (2)'!$C$20:$C$52</c:f>
              <c:strCache>
                <c:ptCount val="33"/>
                <c:pt idx="0">
                  <c:v>CT</c:v>
                </c:pt>
                <c:pt idx="1">
                  <c:v>DC</c:v>
                </c:pt>
                <c:pt idx="2">
                  <c:v>DE</c:v>
                </c:pt>
                <c:pt idx="3">
                  <c:v>MA</c:v>
                </c:pt>
                <c:pt idx="4">
                  <c:v>MD</c:v>
                </c:pt>
                <c:pt idx="5">
                  <c:v>ME</c:v>
                </c:pt>
                <c:pt idx="6">
                  <c:v>NH</c:v>
                </c:pt>
                <c:pt idx="7">
                  <c:v>NJ</c:v>
                </c:pt>
                <c:pt idx="8">
                  <c:v>NY</c:v>
                </c:pt>
                <c:pt idx="9">
                  <c:v>PA</c:v>
                </c:pt>
                <c:pt idx="10">
                  <c:v>RI</c:v>
                </c:pt>
                <c:pt idx="11">
                  <c:v>VA</c:v>
                </c:pt>
                <c:pt idx="12">
                  <c:v>VT</c:v>
                </c:pt>
                <c:pt idx="13">
                  <c:v>WV</c:v>
                </c:pt>
                <c:pt idx="14">
                  <c:v>Northeast Region</c:v>
                </c:pt>
                <c:pt idx="15">
                  <c:v>Acadian Plains and Hills</c:v>
                </c:pt>
                <c:pt idx="16">
                  <c:v>Atlantic Coastal Pine Barrens</c:v>
                </c:pt>
                <c:pt idx="17">
                  <c:v>Blue Ridge</c:v>
                </c:pt>
                <c:pt idx="18">
                  <c:v>Central Appalachians</c:v>
                </c:pt>
                <c:pt idx="19">
                  <c:v>Eastern Great Lakes Lowlands</c:v>
                </c:pt>
                <c:pt idx="20">
                  <c:v>Erie Drift Plain</c:v>
                </c:pt>
                <c:pt idx="21">
                  <c:v>Middle Atlantic Coastal Plain</c:v>
                </c:pt>
                <c:pt idx="22">
                  <c:v>North Central Appalachians</c:v>
                </c:pt>
                <c:pt idx="23">
                  <c:v>Northeastern Coastal Zone</c:v>
                </c:pt>
                <c:pt idx="24">
                  <c:v>Northeastern Highlands</c:v>
                </c:pt>
                <c:pt idx="25">
                  <c:v>Northern Allegheny Plateau</c:v>
                </c:pt>
                <c:pt idx="26">
                  <c:v>Northern Piedmont</c:v>
                </c:pt>
                <c:pt idx="27">
                  <c:v>Piedmont</c:v>
                </c:pt>
                <c:pt idx="28">
                  <c:v>Ridge and Valley</c:v>
                </c:pt>
                <c:pt idx="29">
                  <c:v>Southeastern Plains</c:v>
                </c:pt>
                <c:pt idx="30">
                  <c:v>Western Allegheny Plateau</c:v>
                </c:pt>
                <c:pt idx="31">
                  <c:v>Mid-Atlantic</c:v>
                </c:pt>
                <c:pt idx="32">
                  <c:v>New England and New York</c:v>
                </c:pt>
              </c:strCache>
            </c:strRef>
          </c:cat>
          <c:val>
            <c:numRef>
              <c:f>'Conservation, Status and De (2)'!$AD$20:$AD$53</c:f>
              <c:numCache>
                <c:formatCode>#,##0</c:formatCode>
                <c:ptCount val="33"/>
                <c:pt idx="0">
                  <c:v>2645726</c:v>
                </c:pt>
                <c:pt idx="1">
                  <c:v>31842</c:v>
                </c:pt>
                <c:pt idx="2">
                  <c:v>1041083</c:v>
                </c:pt>
                <c:pt idx="3">
                  <c:v>3932977</c:v>
                </c:pt>
                <c:pt idx="4">
                  <c:v>5223674</c:v>
                </c:pt>
                <c:pt idx="5">
                  <c:v>16555294</c:v>
                </c:pt>
                <c:pt idx="6">
                  <c:v>3994988</c:v>
                </c:pt>
                <c:pt idx="7">
                  <c:v>3661838</c:v>
                </c:pt>
                <c:pt idx="8">
                  <c:v>24886008</c:v>
                </c:pt>
                <c:pt idx="9">
                  <c:v>23718779</c:v>
                </c:pt>
                <c:pt idx="10">
                  <c:v>559607</c:v>
                </c:pt>
                <c:pt idx="11">
                  <c:v>21184092</c:v>
                </c:pt>
                <c:pt idx="12">
                  <c:v>4819991</c:v>
                </c:pt>
                <c:pt idx="13">
                  <c:v>13746182</c:v>
                </c:pt>
                <c:pt idx="14">
                  <c:v>126002079</c:v>
                </c:pt>
                <c:pt idx="15">
                  <c:v>9808477</c:v>
                </c:pt>
                <c:pt idx="16">
                  <c:v>2712863</c:v>
                </c:pt>
                <c:pt idx="17">
                  <c:v>1746766</c:v>
                </c:pt>
                <c:pt idx="18">
                  <c:v>9175852</c:v>
                </c:pt>
                <c:pt idx="19">
                  <c:v>8923892</c:v>
                </c:pt>
                <c:pt idx="20">
                  <c:v>2519865</c:v>
                </c:pt>
                <c:pt idx="21">
                  <c:v>4733823</c:v>
                </c:pt>
                <c:pt idx="22">
                  <c:v>3743295</c:v>
                </c:pt>
                <c:pt idx="23">
                  <c:v>8907052</c:v>
                </c:pt>
                <c:pt idx="24">
                  <c:v>19465085</c:v>
                </c:pt>
                <c:pt idx="25">
                  <c:v>10623371</c:v>
                </c:pt>
                <c:pt idx="26">
                  <c:v>6797457</c:v>
                </c:pt>
                <c:pt idx="27">
                  <c:v>7683928</c:v>
                </c:pt>
                <c:pt idx="28">
                  <c:v>15243305</c:v>
                </c:pt>
                <c:pt idx="29">
                  <c:v>4345470</c:v>
                </c:pt>
                <c:pt idx="30">
                  <c:v>9571578</c:v>
                </c:pt>
                <c:pt idx="31">
                  <c:v>68607490</c:v>
                </c:pt>
                <c:pt idx="32">
                  <c:v>57394590</c:v>
                </c:pt>
              </c:numCache>
            </c:numRef>
          </c:val>
          <c:extLst>
            <c:ext xmlns:c16="http://schemas.microsoft.com/office/drawing/2014/chart" uri="{C3380CC4-5D6E-409C-BE32-E72D297353CC}">
              <c16:uniqueId val="{00000002-C0BF-47F7-B29A-904B5ED3FC91}"/>
            </c:ext>
          </c:extLst>
        </c:ser>
        <c:dLbls>
          <c:showLegendKey val="0"/>
          <c:showVal val="0"/>
          <c:showCatName val="0"/>
          <c:showSerName val="0"/>
          <c:showPercent val="0"/>
          <c:showBubbleSize val="0"/>
        </c:dLbls>
        <c:gapWidth val="150"/>
        <c:overlap val="100"/>
        <c:axId val="1749450024"/>
        <c:axId val="1749446088"/>
      </c:barChart>
      <c:catAx>
        <c:axId val="1749450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749446088"/>
        <c:crosses val="autoZero"/>
        <c:auto val="1"/>
        <c:lblAlgn val="ctr"/>
        <c:lblOffset val="100"/>
        <c:noMultiLvlLbl val="0"/>
      </c:catAx>
      <c:valAx>
        <c:axId val="174944608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74945002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Conservation</a:t>
            </a:r>
            <a:r>
              <a:rPr lang="en-US" baseline="0"/>
              <a:t> Lands by Ownership and Designation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percentStacked"/>
        <c:varyColors val="0"/>
        <c:ser>
          <c:idx val="0"/>
          <c:order val="0"/>
          <c:tx>
            <c:strRef>
              <c:f>'Conservation, Status and De (2)'!$H$19</c:f>
              <c:strCache>
                <c:ptCount val="1"/>
                <c:pt idx="0">
                  <c:v>Federal: Bureau of Land Management</c:v>
                </c:pt>
              </c:strCache>
            </c:strRef>
          </c:tx>
          <c:spPr>
            <a:solidFill>
              <a:schemeClr val="accent6">
                <a:lumMod val="20000"/>
                <a:lumOff val="80000"/>
              </a:schemeClr>
            </a:solidFill>
            <a:ln>
              <a:noFill/>
            </a:ln>
            <a:effectLst/>
          </c:spPr>
          <c:invertIfNegative val="0"/>
          <c:cat>
            <c:strRef>
              <c:f>'Conservation, Status and De (2)'!$C$20:$C$52</c:f>
              <c:strCache>
                <c:ptCount val="33"/>
                <c:pt idx="0">
                  <c:v>CT</c:v>
                </c:pt>
                <c:pt idx="1">
                  <c:v>DC</c:v>
                </c:pt>
                <c:pt idx="2">
                  <c:v>DE</c:v>
                </c:pt>
                <c:pt idx="3">
                  <c:v>MA</c:v>
                </c:pt>
                <c:pt idx="4">
                  <c:v>MD</c:v>
                </c:pt>
                <c:pt idx="5">
                  <c:v>ME</c:v>
                </c:pt>
                <c:pt idx="6">
                  <c:v>NH</c:v>
                </c:pt>
                <c:pt idx="7">
                  <c:v>NJ</c:v>
                </c:pt>
                <c:pt idx="8">
                  <c:v>NY</c:v>
                </c:pt>
                <c:pt idx="9">
                  <c:v>PA</c:v>
                </c:pt>
                <c:pt idx="10">
                  <c:v>RI</c:v>
                </c:pt>
                <c:pt idx="11">
                  <c:v>VA</c:v>
                </c:pt>
                <c:pt idx="12">
                  <c:v>VT</c:v>
                </c:pt>
                <c:pt idx="13">
                  <c:v>WV</c:v>
                </c:pt>
                <c:pt idx="14">
                  <c:v>Northeast Region</c:v>
                </c:pt>
                <c:pt idx="15">
                  <c:v>Acadian Plains and Hills</c:v>
                </c:pt>
                <c:pt idx="16">
                  <c:v>Atlantic Coastal Pine Barrens</c:v>
                </c:pt>
                <c:pt idx="17">
                  <c:v>Blue Ridge</c:v>
                </c:pt>
                <c:pt idx="18">
                  <c:v>Central Appalachians</c:v>
                </c:pt>
                <c:pt idx="19">
                  <c:v>Eastern Great Lakes Lowlands</c:v>
                </c:pt>
                <c:pt idx="20">
                  <c:v>Erie Drift Plain</c:v>
                </c:pt>
                <c:pt idx="21">
                  <c:v>Middle Atlantic Coastal Plain</c:v>
                </c:pt>
                <c:pt idx="22">
                  <c:v>North Central Appalachians</c:v>
                </c:pt>
                <c:pt idx="23">
                  <c:v>Northeastern Coastal Zone</c:v>
                </c:pt>
                <c:pt idx="24">
                  <c:v>Northeastern Highlands</c:v>
                </c:pt>
                <c:pt idx="25">
                  <c:v>Northern Allegheny Plateau</c:v>
                </c:pt>
                <c:pt idx="26">
                  <c:v>Northern Piedmont</c:v>
                </c:pt>
                <c:pt idx="27">
                  <c:v>Piedmont</c:v>
                </c:pt>
                <c:pt idx="28">
                  <c:v>Ridge and Valley</c:v>
                </c:pt>
                <c:pt idx="29">
                  <c:v>Southeastern Plains</c:v>
                </c:pt>
                <c:pt idx="30">
                  <c:v>Western Allegheny Plateau</c:v>
                </c:pt>
                <c:pt idx="31">
                  <c:v>Mid-Atlantic</c:v>
                </c:pt>
                <c:pt idx="32">
                  <c:v>New England and New York</c:v>
                </c:pt>
              </c:strCache>
            </c:strRef>
          </c:cat>
          <c:val>
            <c:numRef>
              <c:f>'Conservation, Status and De (2)'!$H$20:$H$52</c:f>
              <c:numCache>
                <c:formatCode>General</c:formatCode>
                <c:ptCount val="33"/>
                <c:pt idx="4">
                  <c:v>519</c:v>
                </c:pt>
                <c:pt idx="14">
                  <c:v>519</c:v>
                </c:pt>
                <c:pt idx="29">
                  <c:v>519</c:v>
                </c:pt>
                <c:pt idx="31">
                  <c:v>519</c:v>
                </c:pt>
              </c:numCache>
            </c:numRef>
          </c:val>
          <c:extLst>
            <c:ext xmlns:c16="http://schemas.microsoft.com/office/drawing/2014/chart" uri="{C3380CC4-5D6E-409C-BE32-E72D297353CC}">
              <c16:uniqueId val="{00000000-A9B7-483B-811D-A9D28A2578E6}"/>
            </c:ext>
          </c:extLst>
        </c:ser>
        <c:ser>
          <c:idx val="1"/>
          <c:order val="1"/>
          <c:tx>
            <c:strRef>
              <c:f>'Conservation, Status and De (2)'!$I$19</c:f>
              <c:strCache>
                <c:ptCount val="1"/>
                <c:pt idx="0">
                  <c:v>Federal: Department of Defense</c:v>
                </c:pt>
              </c:strCache>
            </c:strRef>
          </c:tx>
          <c:spPr>
            <a:solidFill>
              <a:schemeClr val="accent6">
                <a:lumMod val="75000"/>
              </a:schemeClr>
            </a:solidFill>
            <a:ln>
              <a:noFill/>
            </a:ln>
            <a:effectLst/>
          </c:spPr>
          <c:invertIfNegative val="0"/>
          <c:cat>
            <c:strRef>
              <c:f>'Conservation, Status and De (2)'!$C$20:$C$52</c:f>
              <c:strCache>
                <c:ptCount val="33"/>
                <c:pt idx="0">
                  <c:v>CT</c:v>
                </c:pt>
                <c:pt idx="1">
                  <c:v>DC</c:v>
                </c:pt>
                <c:pt idx="2">
                  <c:v>DE</c:v>
                </c:pt>
                <c:pt idx="3">
                  <c:v>MA</c:v>
                </c:pt>
                <c:pt idx="4">
                  <c:v>MD</c:v>
                </c:pt>
                <c:pt idx="5">
                  <c:v>ME</c:v>
                </c:pt>
                <c:pt idx="6">
                  <c:v>NH</c:v>
                </c:pt>
                <c:pt idx="7">
                  <c:v>NJ</c:v>
                </c:pt>
                <c:pt idx="8">
                  <c:v>NY</c:v>
                </c:pt>
                <c:pt idx="9">
                  <c:v>PA</c:v>
                </c:pt>
                <c:pt idx="10">
                  <c:v>RI</c:v>
                </c:pt>
                <c:pt idx="11">
                  <c:v>VA</c:v>
                </c:pt>
                <c:pt idx="12">
                  <c:v>VT</c:v>
                </c:pt>
                <c:pt idx="13">
                  <c:v>WV</c:v>
                </c:pt>
                <c:pt idx="14">
                  <c:v>Northeast Region</c:v>
                </c:pt>
                <c:pt idx="15">
                  <c:v>Acadian Plains and Hills</c:v>
                </c:pt>
                <c:pt idx="16">
                  <c:v>Atlantic Coastal Pine Barrens</c:v>
                </c:pt>
                <c:pt idx="17">
                  <c:v>Blue Ridge</c:v>
                </c:pt>
                <c:pt idx="18">
                  <c:v>Central Appalachians</c:v>
                </c:pt>
                <c:pt idx="19">
                  <c:v>Eastern Great Lakes Lowlands</c:v>
                </c:pt>
                <c:pt idx="20">
                  <c:v>Erie Drift Plain</c:v>
                </c:pt>
                <c:pt idx="21">
                  <c:v>Middle Atlantic Coastal Plain</c:v>
                </c:pt>
                <c:pt idx="22">
                  <c:v>North Central Appalachians</c:v>
                </c:pt>
                <c:pt idx="23">
                  <c:v>Northeastern Coastal Zone</c:v>
                </c:pt>
                <c:pt idx="24">
                  <c:v>Northeastern Highlands</c:v>
                </c:pt>
                <c:pt idx="25">
                  <c:v>Northern Allegheny Plateau</c:v>
                </c:pt>
                <c:pt idx="26">
                  <c:v>Northern Piedmont</c:v>
                </c:pt>
                <c:pt idx="27">
                  <c:v>Piedmont</c:v>
                </c:pt>
                <c:pt idx="28">
                  <c:v>Ridge and Valley</c:v>
                </c:pt>
                <c:pt idx="29">
                  <c:v>Southeastern Plains</c:v>
                </c:pt>
                <c:pt idx="30">
                  <c:v>Western Allegheny Plateau</c:v>
                </c:pt>
                <c:pt idx="31">
                  <c:v>Mid-Atlantic</c:v>
                </c:pt>
                <c:pt idx="32">
                  <c:v>New England and New York</c:v>
                </c:pt>
              </c:strCache>
            </c:strRef>
          </c:cat>
          <c:val>
            <c:numRef>
              <c:f>'Conservation, Status and De (2)'!$I$20:$I$52</c:f>
              <c:numCache>
                <c:formatCode>#,##0</c:formatCode>
                <c:ptCount val="33"/>
                <c:pt idx="0">
                  <c:v>3122</c:v>
                </c:pt>
                <c:pt idx="3">
                  <c:v>15212</c:v>
                </c:pt>
                <c:pt idx="4">
                  <c:v>73115</c:v>
                </c:pt>
                <c:pt idx="5">
                  <c:v>5</c:v>
                </c:pt>
                <c:pt idx="6">
                  <c:v>6586</c:v>
                </c:pt>
                <c:pt idx="7">
                  <c:v>143</c:v>
                </c:pt>
                <c:pt idx="8">
                  <c:v>106926</c:v>
                </c:pt>
                <c:pt idx="9">
                  <c:v>104554</c:v>
                </c:pt>
                <c:pt idx="10">
                  <c:v>14</c:v>
                </c:pt>
                <c:pt idx="11">
                  <c:v>251721</c:v>
                </c:pt>
                <c:pt idx="12">
                  <c:v>327</c:v>
                </c:pt>
                <c:pt idx="13">
                  <c:v>112764</c:v>
                </c:pt>
                <c:pt idx="14">
                  <c:v>674489</c:v>
                </c:pt>
                <c:pt idx="15" formatCode="General">
                  <c:v>5</c:v>
                </c:pt>
                <c:pt idx="16" formatCode="General">
                  <c:v>380</c:v>
                </c:pt>
                <c:pt idx="17" formatCode="General">
                  <c:v>143</c:v>
                </c:pt>
                <c:pt idx="18">
                  <c:v>72403</c:v>
                </c:pt>
                <c:pt idx="19">
                  <c:v>100092</c:v>
                </c:pt>
                <c:pt idx="20">
                  <c:v>12888</c:v>
                </c:pt>
                <c:pt idx="21">
                  <c:v>51651</c:v>
                </c:pt>
                <c:pt idx="22">
                  <c:v>15504</c:v>
                </c:pt>
                <c:pt idx="23">
                  <c:v>9437</c:v>
                </c:pt>
                <c:pt idx="24">
                  <c:v>22278</c:v>
                </c:pt>
                <c:pt idx="25">
                  <c:v>1797</c:v>
                </c:pt>
                <c:pt idx="26">
                  <c:v>6367</c:v>
                </c:pt>
                <c:pt idx="27">
                  <c:v>138647</c:v>
                </c:pt>
                <c:pt idx="28">
                  <c:v>50480</c:v>
                </c:pt>
                <c:pt idx="29">
                  <c:v>121435</c:v>
                </c:pt>
                <c:pt idx="30">
                  <c:v>70981</c:v>
                </c:pt>
                <c:pt idx="31">
                  <c:v>542298</c:v>
                </c:pt>
                <c:pt idx="32">
                  <c:v>132192</c:v>
                </c:pt>
              </c:numCache>
            </c:numRef>
          </c:val>
          <c:extLst>
            <c:ext xmlns:c16="http://schemas.microsoft.com/office/drawing/2014/chart" uri="{C3380CC4-5D6E-409C-BE32-E72D297353CC}">
              <c16:uniqueId val="{00000001-A9B7-483B-811D-A9D28A2578E6}"/>
            </c:ext>
          </c:extLst>
        </c:ser>
        <c:ser>
          <c:idx val="2"/>
          <c:order val="2"/>
          <c:tx>
            <c:strRef>
              <c:f>'Conservation, Status and De (2)'!$J$19</c:f>
              <c:strCache>
                <c:ptCount val="1"/>
                <c:pt idx="0">
                  <c:v>Federal</c:v>
                </c:pt>
              </c:strCache>
            </c:strRef>
          </c:tx>
          <c:spPr>
            <a:solidFill>
              <a:srgbClr val="99CC00"/>
            </a:solidFill>
            <a:ln>
              <a:noFill/>
            </a:ln>
            <a:effectLst/>
          </c:spPr>
          <c:invertIfNegative val="0"/>
          <c:cat>
            <c:strRef>
              <c:f>'Conservation, Status and De (2)'!$C$20:$C$52</c:f>
              <c:strCache>
                <c:ptCount val="33"/>
                <c:pt idx="0">
                  <c:v>CT</c:v>
                </c:pt>
                <c:pt idx="1">
                  <c:v>DC</c:v>
                </c:pt>
                <c:pt idx="2">
                  <c:v>DE</c:v>
                </c:pt>
                <c:pt idx="3">
                  <c:v>MA</c:v>
                </c:pt>
                <c:pt idx="4">
                  <c:v>MD</c:v>
                </c:pt>
                <c:pt idx="5">
                  <c:v>ME</c:v>
                </c:pt>
                <c:pt idx="6">
                  <c:v>NH</c:v>
                </c:pt>
                <c:pt idx="7">
                  <c:v>NJ</c:v>
                </c:pt>
                <c:pt idx="8">
                  <c:v>NY</c:v>
                </c:pt>
                <c:pt idx="9">
                  <c:v>PA</c:v>
                </c:pt>
                <c:pt idx="10">
                  <c:v>RI</c:v>
                </c:pt>
                <c:pt idx="11">
                  <c:v>VA</c:v>
                </c:pt>
                <c:pt idx="12">
                  <c:v>VT</c:v>
                </c:pt>
                <c:pt idx="13">
                  <c:v>WV</c:v>
                </c:pt>
                <c:pt idx="14">
                  <c:v>Northeast Region</c:v>
                </c:pt>
                <c:pt idx="15">
                  <c:v>Acadian Plains and Hills</c:v>
                </c:pt>
                <c:pt idx="16">
                  <c:v>Atlantic Coastal Pine Barrens</c:v>
                </c:pt>
                <c:pt idx="17">
                  <c:v>Blue Ridge</c:v>
                </c:pt>
                <c:pt idx="18">
                  <c:v>Central Appalachians</c:v>
                </c:pt>
                <c:pt idx="19">
                  <c:v>Eastern Great Lakes Lowlands</c:v>
                </c:pt>
                <c:pt idx="20">
                  <c:v>Erie Drift Plain</c:v>
                </c:pt>
                <c:pt idx="21">
                  <c:v>Middle Atlantic Coastal Plain</c:v>
                </c:pt>
                <c:pt idx="22">
                  <c:v>North Central Appalachians</c:v>
                </c:pt>
                <c:pt idx="23">
                  <c:v>Northeastern Coastal Zone</c:v>
                </c:pt>
                <c:pt idx="24">
                  <c:v>Northeastern Highlands</c:v>
                </c:pt>
                <c:pt idx="25">
                  <c:v>Northern Allegheny Plateau</c:v>
                </c:pt>
                <c:pt idx="26">
                  <c:v>Northern Piedmont</c:v>
                </c:pt>
                <c:pt idx="27">
                  <c:v>Piedmont</c:v>
                </c:pt>
                <c:pt idx="28">
                  <c:v>Ridge and Valley</c:v>
                </c:pt>
                <c:pt idx="29">
                  <c:v>Southeastern Plains</c:v>
                </c:pt>
                <c:pt idx="30">
                  <c:v>Western Allegheny Plateau</c:v>
                </c:pt>
                <c:pt idx="31">
                  <c:v>Mid-Atlantic</c:v>
                </c:pt>
                <c:pt idx="32">
                  <c:v>New England and New York</c:v>
                </c:pt>
              </c:strCache>
            </c:strRef>
          </c:cat>
          <c:val>
            <c:numRef>
              <c:f>'Conservation, Status and De (2)'!$J$20:$J$52</c:f>
              <c:numCache>
                <c:formatCode>#,##0</c:formatCode>
                <c:ptCount val="33"/>
                <c:pt idx="0">
                  <c:v>6050</c:v>
                </c:pt>
                <c:pt idx="1">
                  <c:v>1138</c:v>
                </c:pt>
                <c:pt idx="2">
                  <c:v>247</c:v>
                </c:pt>
                <c:pt idx="3">
                  <c:v>36519</c:v>
                </c:pt>
                <c:pt idx="4">
                  <c:v>10854</c:v>
                </c:pt>
                <c:pt idx="5">
                  <c:v>21081</c:v>
                </c:pt>
                <c:pt idx="6">
                  <c:v>41</c:v>
                </c:pt>
                <c:pt idx="8">
                  <c:v>1247</c:v>
                </c:pt>
                <c:pt idx="9">
                  <c:v>555</c:v>
                </c:pt>
                <c:pt idx="11">
                  <c:v>3623</c:v>
                </c:pt>
                <c:pt idx="14">
                  <c:v>81355</c:v>
                </c:pt>
                <c:pt idx="15" formatCode="General">
                  <c:v>117</c:v>
                </c:pt>
                <c:pt idx="16">
                  <c:v>19626</c:v>
                </c:pt>
                <c:pt idx="17" formatCode="General">
                  <c:v>4</c:v>
                </c:pt>
                <c:pt idx="18">
                  <c:v>1153</c:v>
                </c:pt>
                <c:pt idx="19" formatCode="General">
                  <c:v>89</c:v>
                </c:pt>
                <c:pt idx="21" formatCode="General">
                  <c:v>844</c:v>
                </c:pt>
                <c:pt idx="22" formatCode="General">
                  <c:v>48</c:v>
                </c:pt>
                <c:pt idx="23">
                  <c:v>13878</c:v>
                </c:pt>
                <c:pt idx="24">
                  <c:v>31181</c:v>
                </c:pt>
                <c:pt idx="25" formatCode="General">
                  <c:v>14</c:v>
                </c:pt>
                <c:pt idx="26" formatCode="General">
                  <c:v>955</c:v>
                </c:pt>
                <c:pt idx="28">
                  <c:v>1980</c:v>
                </c:pt>
                <c:pt idx="29">
                  <c:v>11460</c:v>
                </c:pt>
                <c:pt idx="30" formatCode="General">
                  <c:v>6</c:v>
                </c:pt>
                <c:pt idx="31">
                  <c:v>16416</c:v>
                </c:pt>
                <c:pt idx="32">
                  <c:v>64939</c:v>
                </c:pt>
              </c:numCache>
            </c:numRef>
          </c:val>
          <c:extLst>
            <c:ext xmlns:c16="http://schemas.microsoft.com/office/drawing/2014/chart" uri="{C3380CC4-5D6E-409C-BE32-E72D297353CC}">
              <c16:uniqueId val="{00000002-A9B7-483B-811D-A9D28A2578E6}"/>
            </c:ext>
          </c:extLst>
        </c:ser>
        <c:ser>
          <c:idx val="3"/>
          <c:order val="3"/>
          <c:tx>
            <c:strRef>
              <c:f>'Conservation, Status and De (2)'!$K$19</c:f>
              <c:strCache>
                <c:ptCount val="1"/>
                <c:pt idx="0">
                  <c:v>Federal: Fish and Wildlife Service</c:v>
                </c:pt>
              </c:strCache>
            </c:strRef>
          </c:tx>
          <c:spPr>
            <a:solidFill>
              <a:schemeClr val="accent6">
                <a:lumMod val="40000"/>
                <a:lumOff val="60000"/>
              </a:schemeClr>
            </a:solidFill>
            <a:ln>
              <a:noFill/>
            </a:ln>
            <a:effectLst/>
          </c:spPr>
          <c:invertIfNegative val="0"/>
          <c:cat>
            <c:strRef>
              <c:f>'Conservation, Status and De (2)'!$C$20:$C$52</c:f>
              <c:strCache>
                <c:ptCount val="33"/>
                <c:pt idx="0">
                  <c:v>CT</c:v>
                </c:pt>
                <c:pt idx="1">
                  <c:v>DC</c:v>
                </c:pt>
                <c:pt idx="2">
                  <c:v>DE</c:v>
                </c:pt>
                <c:pt idx="3">
                  <c:v>MA</c:v>
                </c:pt>
                <c:pt idx="4">
                  <c:v>MD</c:v>
                </c:pt>
                <c:pt idx="5">
                  <c:v>ME</c:v>
                </c:pt>
                <c:pt idx="6">
                  <c:v>NH</c:v>
                </c:pt>
                <c:pt idx="7">
                  <c:v>NJ</c:v>
                </c:pt>
                <c:pt idx="8">
                  <c:v>NY</c:v>
                </c:pt>
                <c:pt idx="9">
                  <c:v>PA</c:v>
                </c:pt>
                <c:pt idx="10">
                  <c:v>RI</c:v>
                </c:pt>
                <c:pt idx="11">
                  <c:v>VA</c:v>
                </c:pt>
                <c:pt idx="12">
                  <c:v>VT</c:v>
                </c:pt>
                <c:pt idx="13">
                  <c:v>WV</c:v>
                </c:pt>
                <c:pt idx="14">
                  <c:v>Northeast Region</c:v>
                </c:pt>
                <c:pt idx="15">
                  <c:v>Acadian Plains and Hills</c:v>
                </c:pt>
                <c:pt idx="16">
                  <c:v>Atlantic Coastal Pine Barrens</c:v>
                </c:pt>
                <c:pt idx="17">
                  <c:v>Blue Ridge</c:v>
                </c:pt>
                <c:pt idx="18">
                  <c:v>Central Appalachians</c:v>
                </c:pt>
                <c:pt idx="19">
                  <c:v>Eastern Great Lakes Lowlands</c:v>
                </c:pt>
                <c:pt idx="20">
                  <c:v>Erie Drift Plain</c:v>
                </c:pt>
                <c:pt idx="21">
                  <c:v>Middle Atlantic Coastal Plain</c:v>
                </c:pt>
                <c:pt idx="22">
                  <c:v>North Central Appalachians</c:v>
                </c:pt>
                <c:pt idx="23">
                  <c:v>Northeastern Coastal Zone</c:v>
                </c:pt>
                <c:pt idx="24">
                  <c:v>Northeastern Highlands</c:v>
                </c:pt>
                <c:pt idx="25">
                  <c:v>Northern Allegheny Plateau</c:v>
                </c:pt>
                <c:pt idx="26">
                  <c:v>Northern Piedmont</c:v>
                </c:pt>
                <c:pt idx="27">
                  <c:v>Piedmont</c:v>
                </c:pt>
                <c:pt idx="28">
                  <c:v>Ridge and Valley</c:v>
                </c:pt>
                <c:pt idx="29">
                  <c:v>Southeastern Plains</c:v>
                </c:pt>
                <c:pt idx="30">
                  <c:v>Western Allegheny Plateau</c:v>
                </c:pt>
                <c:pt idx="31">
                  <c:v>Mid-Atlantic</c:v>
                </c:pt>
                <c:pt idx="32">
                  <c:v>New England and New York</c:v>
                </c:pt>
              </c:strCache>
            </c:strRef>
          </c:cat>
          <c:val>
            <c:numRef>
              <c:f>'Conservation, Status and De (2)'!$K$20:$K$52</c:f>
              <c:numCache>
                <c:formatCode>General</c:formatCode>
                <c:ptCount val="33"/>
                <c:pt idx="0">
                  <c:v>280</c:v>
                </c:pt>
                <c:pt idx="2" formatCode="#,##0">
                  <c:v>25244</c:v>
                </c:pt>
                <c:pt idx="3" formatCode="#,##0">
                  <c:v>230</c:v>
                </c:pt>
                <c:pt idx="4" formatCode="#,##0">
                  <c:v>50426</c:v>
                </c:pt>
                <c:pt idx="5" formatCode="#,##0">
                  <c:v>64886</c:v>
                </c:pt>
                <c:pt idx="6" formatCode="#,##0">
                  <c:v>31963</c:v>
                </c:pt>
                <c:pt idx="7" formatCode="#,##0">
                  <c:v>79096</c:v>
                </c:pt>
                <c:pt idx="8" formatCode="#,##0">
                  <c:v>24753</c:v>
                </c:pt>
                <c:pt idx="9" formatCode="#,##0">
                  <c:v>15171</c:v>
                </c:pt>
                <c:pt idx="10" formatCode="#,##0">
                  <c:v>2154</c:v>
                </c:pt>
                <c:pt idx="11" formatCode="#,##0">
                  <c:v>127779</c:v>
                </c:pt>
                <c:pt idx="12" formatCode="#,##0">
                  <c:v>34221</c:v>
                </c:pt>
                <c:pt idx="13" formatCode="#,##0">
                  <c:v>19933</c:v>
                </c:pt>
                <c:pt idx="14" formatCode="#,##0">
                  <c:v>476134</c:v>
                </c:pt>
                <c:pt idx="15" formatCode="#,##0">
                  <c:v>52990</c:v>
                </c:pt>
                <c:pt idx="16" formatCode="#,##0">
                  <c:v>56731</c:v>
                </c:pt>
                <c:pt idx="18" formatCode="#,##0">
                  <c:v>16957</c:v>
                </c:pt>
                <c:pt idx="19" formatCode="#,##0">
                  <c:v>27136</c:v>
                </c:pt>
                <c:pt idx="20" formatCode="#,##0">
                  <c:v>9004</c:v>
                </c:pt>
                <c:pt idx="21" formatCode="#,##0">
                  <c:v>186100</c:v>
                </c:pt>
                <c:pt idx="22">
                  <c:v>14</c:v>
                </c:pt>
                <c:pt idx="23" formatCode="#,##0">
                  <c:v>9160</c:v>
                </c:pt>
                <c:pt idx="24" formatCode="#,##0">
                  <c:v>67290</c:v>
                </c:pt>
                <c:pt idx="26" formatCode="#,##0">
                  <c:v>7922</c:v>
                </c:pt>
                <c:pt idx="28" formatCode="#,##0">
                  <c:v>11349</c:v>
                </c:pt>
                <c:pt idx="29" formatCode="#,##0">
                  <c:v>28518</c:v>
                </c:pt>
                <c:pt idx="30" formatCode="#,##0">
                  <c:v>2963</c:v>
                </c:pt>
                <c:pt idx="31" formatCode="#,##0">
                  <c:v>317649</c:v>
                </c:pt>
                <c:pt idx="32" formatCode="#,##0">
                  <c:v>158485</c:v>
                </c:pt>
              </c:numCache>
            </c:numRef>
          </c:val>
          <c:extLst>
            <c:ext xmlns:c16="http://schemas.microsoft.com/office/drawing/2014/chart" uri="{C3380CC4-5D6E-409C-BE32-E72D297353CC}">
              <c16:uniqueId val="{00000003-A9B7-483B-811D-A9D28A2578E6}"/>
            </c:ext>
          </c:extLst>
        </c:ser>
        <c:ser>
          <c:idx val="4"/>
          <c:order val="4"/>
          <c:tx>
            <c:strRef>
              <c:f>'Conservation, Status and De (2)'!$L$19</c:f>
              <c:strCache>
                <c:ptCount val="1"/>
                <c:pt idx="0">
                  <c:v>Federal National Park Service</c:v>
                </c:pt>
              </c:strCache>
            </c:strRef>
          </c:tx>
          <c:spPr>
            <a:solidFill>
              <a:schemeClr val="accent6">
                <a:lumMod val="50000"/>
              </a:schemeClr>
            </a:solidFill>
            <a:ln>
              <a:noFill/>
            </a:ln>
            <a:effectLst/>
          </c:spPr>
          <c:invertIfNegative val="0"/>
          <c:cat>
            <c:strRef>
              <c:f>'Conservation, Status and De (2)'!$C$20:$C$52</c:f>
              <c:strCache>
                <c:ptCount val="33"/>
                <c:pt idx="0">
                  <c:v>CT</c:v>
                </c:pt>
                <c:pt idx="1">
                  <c:v>DC</c:v>
                </c:pt>
                <c:pt idx="2">
                  <c:v>DE</c:v>
                </c:pt>
                <c:pt idx="3">
                  <c:v>MA</c:v>
                </c:pt>
                <c:pt idx="4">
                  <c:v>MD</c:v>
                </c:pt>
                <c:pt idx="5">
                  <c:v>ME</c:v>
                </c:pt>
                <c:pt idx="6">
                  <c:v>NH</c:v>
                </c:pt>
                <c:pt idx="7">
                  <c:v>NJ</c:v>
                </c:pt>
                <c:pt idx="8">
                  <c:v>NY</c:v>
                </c:pt>
                <c:pt idx="9">
                  <c:v>PA</c:v>
                </c:pt>
                <c:pt idx="10">
                  <c:v>RI</c:v>
                </c:pt>
                <c:pt idx="11">
                  <c:v>VA</c:v>
                </c:pt>
                <c:pt idx="12">
                  <c:v>VT</c:v>
                </c:pt>
                <c:pt idx="13">
                  <c:v>WV</c:v>
                </c:pt>
                <c:pt idx="14">
                  <c:v>Northeast Region</c:v>
                </c:pt>
                <c:pt idx="15">
                  <c:v>Acadian Plains and Hills</c:v>
                </c:pt>
                <c:pt idx="16">
                  <c:v>Atlantic Coastal Pine Barrens</c:v>
                </c:pt>
                <c:pt idx="17">
                  <c:v>Blue Ridge</c:v>
                </c:pt>
                <c:pt idx="18">
                  <c:v>Central Appalachians</c:v>
                </c:pt>
                <c:pt idx="19">
                  <c:v>Eastern Great Lakes Lowlands</c:v>
                </c:pt>
                <c:pt idx="20">
                  <c:v>Erie Drift Plain</c:v>
                </c:pt>
                <c:pt idx="21">
                  <c:v>Middle Atlantic Coastal Plain</c:v>
                </c:pt>
                <c:pt idx="22">
                  <c:v>North Central Appalachians</c:v>
                </c:pt>
                <c:pt idx="23">
                  <c:v>Northeastern Coastal Zone</c:v>
                </c:pt>
                <c:pt idx="24">
                  <c:v>Northeastern Highlands</c:v>
                </c:pt>
                <c:pt idx="25">
                  <c:v>Northern Allegheny Plateau</c:v>
                </c:pt>
                <c:pt idx="26">
                  <c:v>Northern Piedmont</c:v>
                </c:pt>
                <c:pt idx="27">
                  <c:v>Piedmont</c:v>
                </c:pt>
                <c:pt idx="28">
                  <c:v>Ridge and Valley</c:v>
                </c:pt>
                <c:pt idx="29">
                  <c:v>Southeastern Plains</c:v>
                </c:pt>
                <c:pt idx="30">
                  <c:v>Western Allegheny Plateau</c:v>
                </c:pt>
                <c:pt idx="31">
                  <c:v>Mid-Atlantic</c:v>
                </c:pt>
                <c:pt idx="32">
                  <c:v>New England and New York</c:v>
                </c:pt>
              </c:strCache>
            </c:strRef>
          </c:cat>
          <c:val>
            <c:numRef>
              <c:f>'Conservation, Status and De (2)'!$L$20:$L$52</c:f>
              <c:numCache>
                <c:formatCode>#,##0</c:formatCode>
                <c:ptCount val="33"/>
                <c:pt idx="0" formatCode="General">
                  <c:v>197</c:v>
                </c:pt>
                <c:pt idx="1">
                  <c:v>6919</c:v>
                </c:pt>
                <c:pt idx="2">
                  <c:v>92</c:v>
                </c:pt>
                <c:pt idx="3">
                  <c:v>5434</c:v>
                </c:pt>
                <c:pt idx="4">
                  <c:v>41876</c:v>
                </c:pt>
                <c:pt idx="5">
                  <c:v>125367</c:v>
                </c:pt>
                <c:pt idx="6">
                  <c:v>13991</c:v>
                </c:pt>
                <c:pt idx="7">
                  <c:v>32467</c:v>
                </c:pt>
                <c:pt idx="8">
                  <c:v>21984</c:v>
                </c:pt>
                <c:pt idx="9">
                  <c:v>68494</c:v>
                </c:pt>
                <c:pt idx="11">
                  <c:v>286440</c:v>
                </c:pt>
                <c:pt idx="12">
                  <c:v>684</c:v>
                </c:pt>
                <c:pt idx="13">
                  <c:v>88083</c:v>
                </c:pt>
                <c:pt idx="14">
                  <c:v>692027</c:v>
                </c:pt>
                <c:pt idx="15">
                  <c:v>61921</c:v>
                </c:pt>
                <c:pt idx="16">
                  <c:v>16386</c:v>
                </c:pt>
                <c:pt idx="17">
                  <c:v>248566</c:v>
                </c:pt>
                <c:pt idx="18">
                  <c:v>97130</c:v>
                </c:pt>
                <c:pt idx="19" formatCode="General">
                  <c:v>35</c:v>
                </c:pt>
                <c:pt idx="21">
                  <c:v>8345</c:v>
                </c:pt>
                <c:pt idx="22">
                  <c:v>26324</c:v>
                </c:pt>
                <c:pt idx="23">
                  <c:v>3441</c:v>
                </c:pt>
                <c:pt idx="24">
                  <c:v>86276</c:v>
                </c:pt>
                <c:pt idx="25">
                  <c:v>10036</c:v>
                </c:pt>
                <c:pt idx="26">
                  <c:v>23457</c:v>
                </c:pt>
                <c:pt idx="27">
                  <c:v>19339</c:v>
                </c:pt>
                <c:pt idx="28">
                  <c:v>72842</c:v>
                </c:pt>
                <c:pt idx="29">
                  <c:v>17263</c:v>
                </c:pt>
                <c:pt idx="30" formatCode="General">
                  <c:v>664</c:v>
                </c:pt>
                <c:pt idx="31">
                  <c:v>524370</c:v>
                </c:pt>
                <c:pt idx="32">
                  <c:v>167657</c:v>
                </c:pt>
              </c:numCache>
            </c:numRef>
          </c:val>
          <c:extLst>
            <c:ext xmlns:c16="http://schemas.microsoft.com/office/drawing/2014/chart" uri="{C3380CC4-5D6E-409C-BE32-E72D297353CC}">
              <c16:uniqueId val="{00000004-A9B7-483B-811D-A9D28A2578E6}"/>
            </c:ext>
          </c:extLst>
        </c:ser>
        <c:ser>
          <c:idx val="5"/>
          <c:order val="5"/>
          <c:tx>
            <c:strRef>
              <c:f>'Conservation, Status and De (2)'!$M$19</c:f>
              <c:strCache>
                <c:ptCount val="1"/>
                <c:pt idx="0">
                  <c:v>Federal: NASA</c:v>
                </c:pt>
              </c:strCache>
            </c:strRef>
          </c:tx>
          <c:spPr>
            <a:solidFill>
              <a:srgbClr val="66FF33"/>
            </a:solidFill>
            <a:ln>
              <a:noFill/>
            </a:ln>
            <a:effectLst/>
          </c:spPr>
          <c:invertIfNegative val="0"/>
          <c:cat>
            <c:strRef>
              <c:f>'Conservation, Status and De (2)'!$C$20:$C$52</c:f>
              <c:strCache>
                <c:ptCount val="33"/>
                <c:pt idx="0">
                  <c:v>CT</c:v>
                </c:pt>
                <c:pt idx="1">
                  <c:v>DC</c:v>
                </c:pt>
                <c:pt idx="2">
                  <c:v>DE</c:v>
                </c:pt>
                <c:pt idx="3">
                  <c:v>MA</c:v>
                </c:pt>
                <c:pt idx="4">
                  <c:v>MD</c:v>
                </c:pt>
                <c:pt idx="5">
                  <c:v>ME</c:v>
                </c:pt>
                <c:pt idx="6">
                  <c:v>NH</c:v>
                </c:pt>
                <c:pt idx="7">
                  <c:v>NJ</c:v>
                </c:pt>
                <c:pt idx="8">
                  <c:v>NY</c:v>
                </c:pt>
                <c:pt idx="9">
                  <c:v>PA</c:v>
                </c:pt>
                <c:pt idx="10">
                  <c:v>RI</c:v>
                </c:pt>
                <c:pt idx="11">
                  <c:v>VA</c:v>
                </c:pt>
                <c:pt idx="12">
                  <c:v>VT</c:v>
                </c:pt>
                <c:pt idx="13">
                  <c:v>WV</c:v>
                </c:pt>
                <c:pt idx="14">
                  <c:v>Northeast Region</c:v>
                </c:pt>
                <c:pt idx="15">
                  <c:v>Acadian Plains and Hills</c:v>
                </c:pt>
                <c:pt idx="16">
                  <c:v>Atlantic Coastal Pine Barrens</c:v>
                </c:pt>
                <c:pt idx="17">
                  <c:v>Blue Ridge</c:v>
                </c:pt>
                <c:pt idx="18">
                  <c:v>Central Appalachians</c:v>
                </c:pt>
                <c:pt idx="19">
                  <c:v>Eastern Great Lakes Lowlands</c:v>
                </c:pt>
                <c:pt idx="20">
                  <c:v>Erie Drift Plain</c:v>
                </c:pt>
                <c:pt idx="21">
                  <c:v>Middle Atlantic Coastal Plain</c:v>
                </c:pt>
                <c:pt idx="22">
                  <c:v>North Central Appalachians</c:v>
                </c:pt>
                <c:pt idx="23">
                  <c:v>Northeastern Coastal Zone</c:v>
                </c:pt>
                <c:pt idx="24">
                  <c:v>Northeastern Highlands</c:v>
                </c:pt>
                <c:pt idx="25">
                  <c:v>Northern Allegheny Plateau</c:v>
                </c:pt>
                <c:pt idx="26">
                  <c:v>Northern Piedmont</c:v>
                </c:pt>
                <c:pt idx="27">
                  <c:v>Piedmont</c:v>
                </c:pt>
                <c:pt idx="28">
                  <c:v>Ridge and Valley</c:v>
                </c:pt>
                <c:pt idx="29">
                  <c:v>Southeastern Plains</c:v>
                </c:pt>
                <c:pt idx="30">
                  <c:v>Western Allegheny Plateau</c:v>
                </c:pt>
                <c:pt idx="31">
                  <c:v>Mid-Atlantic</c:v>
                </c:pt>
                <c:pt idx="32">
                  <c:v>New England and New York</c:v>
                </c:pt>
              </c:strCache>
            </c:strRef>
          </c:cat>
          <c:val>
            <c:numRef>
              <c:f>'Conservation, Status and De (2)'!$M$20:$M$52</c:f>
              <c:numCache>
                <c:formatCode>General</c:formatCode>
                <c:ptCount val="33"/>
                <c:pt idx="11" formatCode="#,##0">
                  <c:v>6283</c:v>
                </c:pt>
                <c:pt idx="14" formatCode="#,##0">
                  <c:v>6283</c:v>
                </c:pt>
                <c:pt idx="21" formatCode="#,##0">
                  <c:v>6283</c:v>
                </c:pt>
                <c:pt idx="31" formatCode="#,##0">
                  <c:v>6283</c:v>
                </c:pt>
              </c:numCache>
            </c:numRef>
          </c:val>
          <c:extLst>
            <c:ext xmlns:c16="http://schemas.microsoft.com/office/drawing/2014/chart" uri="{C3380CC4-5D6E-409C-BE32-E72D297353CC}">
              <c16:uniqueId val="{00000005-A9B7-483B-811D-A9D28A2578E6}"/>
            </c:ext>
          </c:extLst>
        </c:ser>
        <c:ser>
          <c:idx val="6"/>
          <c:order val="6"/>
          <c:tx>
            <c:strRef>
              <c:f>'Conservation, Status and De (2)'!$N$19</c:f>
              <c:strCache>
                <c:ptCount val="1"/>
                <c:pt idx="0">
                  <c:v>Federal: NOAA</c:v>
                </c:pt>
              </c:strCache>
            </c:strRef>
          </c:tx>
          <c:spPr>
            <a:solidFill>
              <a:schemeClr val="accent6">
                <a:lumMod val="60000"/>
                <a:lumOff val="40000"/>
              </a:schemeClr>
            </a:solidFill>
            <a:ln>
              <a:noFill/>
            </a:ln>
            <a:effectLst/>
          </c:spPr>
          <c:invertIfNegative val="0"/>
          <c:cat>
            <c:strRef>
              <c:f>'Conservation, Status and De (2)'!$C$20:$C$52</c:f>
              <c:strCache>
                <c:ptCount val="33"/>
                <c:pt idx="0">
                  <c:v>CT</c:v>
                </c:pt>
                <c:pt idx="1">
                  <c:v>DC</c:v>
                </c:pt>
                <c:pt idx="2">
                  <c:v>DE</c:v>
                </c:pt>
                <c:pt idx="3">
                  <c:v>MA</c:v>
                </c:pt>
                <c:pt idx="4">
                  <c:v>MD</c:v>
                </c:pt>
                <c:pt idx="5">
                  <c:v>ME</c:v>
                </c:pt>
                <c:pt idx="6">
                  <c:v>NH</c:v>
                </c:pt>
                <c:pt idx="7">
                  <c:v>NJ</c:v>
                </c:pt>
                <c:pt idx="8">
                  <c:v>NY</c:v>
                </c:pt>
                <c:pt idx="9">
                  <c:v>PA</c:v>
                </c:pt>
                <c:pt idx="10">
                  <c:v>RI</c:v>
                </c:pt>
                <c:pt idx="11">
                  <c:v>VA</c:v>
                </c:pt>
                <c:pt idx="12">
                  <c:v>VT</c:v>
                </c:pt>
                <c:pt idx="13">
                  <c:v>WV</c:v>
                </c:pt>
                <c:pt idx="14">
                  <c:v>Northeast Region</c:v>
                </c:pt>
                <c:pt idx="15">
                  <c:v>Acadian Plains and Hills</c:v>
                </c:pt>
                <c:pt idx="16">
                  <c:v>Atlantic Coastal Pine Barrens</c:v>
                </c:pt>
                <c:pt idx="17">
                  <c:v>Blue Ridge</c:v>
                </c:pt>
                <c:pt idx="18">
                  <c:v>Central Appalachians</c:v>
                </c:pt>
                <c:pt idx="19">
                  <c:v>Eastern Great Lakes Lowlands</c:v>
                </c:pt>
                <c:pt idx="20">
                  <c:v>Erie Drift Plain</c:v>
                </c:pt>
                <c:pt idx="21">
                  <c:v>Middle Atlantic Coastal Plain</c:v>
                </c:pt>
                <c:pt idx="22">
                  <c:v>North Central Appalachians</c:v>
                </c:pt>
                <c:pt idx="23">
                  <c:v>Northeastern Coastal Zone</c:v>
                </c:pt>
                <c:pt idx="24">
                  <c:v>Northeastern Highlands</c:v>
                </c:pt>
                <c:pt idx="25">
                  <c:v>Northern Allegheny Plateau</c:v>
                </c:pt>
                <c:pt idx="26">
                  <c:v>Northern Piedmont</c:v>
                </c:pt>
                <c:pt idx="27">
                  <c:v>Piedmont</c:v>
                </c:pt>
                <c:pt idx="28">
                  <c:v>Ridge and Valley</c:v>
                </c:pt>
                <c:pt idx="29">
                  <c:v>Southeastern Plains</c:v>
                </c:pt>
                <c:pt idx="30">
                  <c:v>Western Allegheny Plateau</c:v>
                </c:pt>
                <c:pt idx="31">
                  <c:v>Mid-Atlantic</c:v>
                </c:pt>
                <c:pt idx="32">
                  <c:v>New England and New York</c:v>
                </c:pt>
              </c:strCache>
            </c:strRef>
          </c:cat>
          <c:val>
            <c:numRef>
              <c:f>'Conservation, Status and De (2)'!$N$20:$N$52</c:f>
              <c:numCache>
                <c:formatCode>General</c:formatCode>
                <c:ptCount val="33"/>
                <c:pt idx="11">
                  <c:v>69</c:v>
                </c:pt>
                <c:pt idx="14">
                  <c:v>69</c:v>
                </c:pt>
                <c:pt idx="29">
                  <c:v>69</c:v>
                </c:pt>
                <c:pt idx="31">
                  <c:v>69</c:v>
                </c:pt>
              </c:numCache>
            </c:numRef>
          </c:val>
          <c:extLst>
            <c:ext xmlns:c16="http://schemas.microsoft.com/office/drawing/2014/chart" uri="{C3380CC4-5D6E-409C-BE32-E72D297353CC}">
              <c16:uniqueId val="{00000006-A9B7-483B-811D-A9D28A2578E6}"/>
            </c:ext>
          </c:extLst>
        </c:ser>
        <c:ser>
          <c:idx val="7"/>
          <c:order val="7"/>
          <c:tx>
            <c:strRef>
              <c:f>'Conservation, Status and De (2)'!$O$19</c:f>
              <c:strCache>
                <c:ptCount val="1"/>
                <c:pt idx="0">
                  <c:v>Federal US Forest Service</c:v>
                </c:pt>
              </c:strCache>
            </c:strRef>
          </c:tx>
          <c:spPr>
            <a:solidFill>
              <a:srgbClr val="99CC00"/>
            </a:solidFill>
            <a:ln>
              <a:noFill/>
            </a:ln>
            <a:effectLst/>
          </c:spPr>
          <c:invertIfNegative val="0"/>
          <c:cat>
            <c:strRef>
              <c:f>'Conservation, Status and De (2)'!$C$20:$C$52</c:f>
              <c:strCache>
                <c:ptCount val="33"/>
                <c:pt idx="0">
                  <c:v>CT</c:v>
                </c:pt>
                <c:pt idx="1">
                  <c:v>DC</c:v>
                </c:pt>
                <c:pt idx="2">
                  <c:v>DE</c:v>
                </c:pt>
                <c:pt idx="3">
                  <c:v>MA</c:v>
                </c:pt>
                <c:pt idx="4">
                  <c:v>MD</c:v>
                </c:pt>
                <c:pt idx="5">
                  <c:v>ME</c:v>
                </c:pt>
                <c:pt idx="6">
                  <c:v>NH</c:v>
                </c:pt>
                <c:pt idx="7">
                  <c:v>NJ</c:v>
                </c:pt>
                <c:pt idx="8">
                  <c:v>NY</c:v>
                </c:pt>
                <c:pt idx="9">
                  <c:v>PA</c:v>
                </c:pt>
                <c:pt idx="10">
                  <c:v>RI</c:v>
                </c:pt>
                <c:pt idx="11">
                  <c:v>VA</c:v>
                </c:pt>
                <c:pt idx="12">
                  <c:v>VT</c:v>
                </c:pt>
                <c:pt idx="13">
                  <c:v>WV</c:v>
                </c:pt>
                <c:pt idx="14">
                  <c:v>Northeast Region</c:v>
                </c:pt>
                <c:pt idx="15">
                  <c:v>Acadian Plains and Hills</c:v>
                </c:pt>
                <c:pt idx="16">
                  <c:v>Atlantic Coastal Pine Barrens</c:v>
                </c:pt>
                <c:pt idx="17">
                  <c:v>Blue Ridge</c:v>
                </c:pt>
                <c:pt idx="18">
                  <c:v>Central Appalachians</c:v>
                </c:pt>
                <c:pt idx="19">
                  <c:v>Eastern Great Lakes Lowlands</c:v>
                </c:pt>
                <c:pt idx="20">
                  <c:v>Erie Drift Plain</c:v>
                </c:pt>
                <c:pt idx="21">
                  <c:v>Middle Atlantic Coastal Plain</c:v>
                </c:pt>
                <c:pt idx="22">
                  <c:v>North Central Appalachians</c:v>
                </c:pt>
                <c:pt idx="23">
                  <c:v>Northeastern Coastal Zone</c:v>
                </c:pt>
                <c:pt idx="24">
                  <c:v>Northeastern Highlands</c:v>
                </c:pt>
                <c:pt idx="25">
                  <c:v>Northern Allegheny Plateau</c:v>
                </c:pt>
                <c:pt idx="26">
                  <c:v>Northern Piedmont</c:v>
                </c:pt>
                <c:pt idx="27">
                  <c:v>Piedmont</c:v>
                </c:pt>
                <c:pt idx="28">
                  <c:v>Ridge and Valley</c:v>
                </c:pt>
                <c:pt idx="29">
                  <c:v>Southeastern Plains</c:v>
                </c:pt>
                <c:pt idx="30">
                  <c:v>Western Allegheny Plateau</c:v>
                </c:pt>
                <c:pt idx="31">
                  <c:v>Mid-Atlantic</c:v>
                </c:pt>
                <c:pt idx="32">
                  <c:v>New England and New York</c:v>
                </c:pt>
              </c:strCache>
            </c:strRef>
          </c:cat>
          <c:val>
            <c:numRef>
              <c:f>'Conservation, Status and De (2)'!$O$20:$O$52</c:f>
              <c:numCache>
                <c:formatCode>General</c:formatCode>
                <c:ptCount val="33"/>
                <c:pt idx="3">
                  <c:v>1</c:v>
                </c:pt>
                <c:pt idx="5" formatCode="#,##0">
                  <c:v>53771</c:v>
                </c:pt>
                <c:pt idx="6" formatCode="#,##0">
                  <c:v>735456</c:v>
                </c:pt>
                <c:pt idx="8">
                  <c:v>0</c:v>
                </c:pt>
                <c:pt idx="9" formatCode="#,##0">
                  <c:v>501863</c:v>
                </c:pt>
                <c:pt idx="11" formatCode="#,##0">
                  <c:v>1673280</c:v>
                </c:pt>
                <c:pt idx="12" formatCode="#,##0">
                  <c:v>407956</c:v>
                </c:pt>
                <c:pt idx="13" formatCode="#,##0">
                  <c:v>1046041</c:v>
                </c:pt>
                <c:pt idx="14" formatCode="#,##0">
                  <c:v>4418368</c:v>
                </c:pt>
                <c:pt idx="17" formatCode="#,##0">
                  <c:v>345390</c:v>
                </c:pt>
                <c:pt idx="18" formatCode="#,##0">
                  <c:v>505669</c:v>
                </c:pt>
                <c:pt idx="19">
                  <c:v>119</c:v>
                </c:pt>
                <c:pt idx="22" formatCode="#,##0">
                  <c:v>501863</c:v>
                </c:pt>
                <c:pt idx="23" formatCode="#,##0">
                  <c:v>3750</c:v>
                </c:pt>
                <c:pt idx="24" formatCode="#,##0">
                  <c:v>1193316</c:v>
                </c:pt>
                <c:pt idx="27" formatCode="#,##0">
                  <c:v>5997</c:v>
                </c:pt>
                <c:pt idx="28" formatCode="#,##0">
                  <c:v>1862265</c:v>
                </c:pt>
                <c:pt idx="31" formatCode="#,##0">
                  <c:v>3221184</c:v>
                </c:pt>
                <c:pt idx="32" formatCode="#,##0">
                  <c:v>1197184</c:v>
                </c:pt>
              </c:numCache>
            </c:numRef>
          </c:val>
          <c:extLst>
            <c:ext xmlns:c16="http://schemas.microsoft.com/office/drawing/2014/chart" uri="{C3380CC4-5D6E-409C-BE32-E72D297353CC}">
              <c16:uniqueId val="{00000007-A9B7-483B-811D-A9D28A2578E6}"/>
            </c:ext>
          </c:extLst>
        </c:ser>
        <c:ser>
          <c:idx val="8"/>
          <c:order val="8"/>
          <c:tx>
            <c:strRef>
              <c:f>'Conservation, Status and De (2)'!$P$19</c:f>
              <c:strCache>
                <c:ptCount val="1"/>
                <c:pt idx="0">
                  <c:v>Tribal</c:v>
                </c:pt>
              </c:strCache>
            </c:strRef>
          </c:tx>
          <c:spPr>
            <a:solidFill>
              <a:schemeClr val="bg1">
                <a:lumMod val="50000"/>
              </a:schemeClr>
            </a:solidFill>
            <a:ln>
              <a:noFill/>
            </a:ln>
            <a:effectLst/>
          </c:spPr>
          <c:invertIfNegative val="0"/>
          <c:cat>
            <c:strRef>
              <c:f>'Conservation, Status and De (2)'!$C$20:$C$52</c:f>
              <c:strCache>
                <c:ptCount val="33"/>
                <c:pt idx="0">
                  <c:v>CT</c:v>
                </c:pt>
                <c:pt idx="1">
                  <c:v>DC</c:v>
                </c:pt>
                <c:pt idx="2">
                  <c:v>DE</c:v>
                </c:pt>
                <c:pt idx="3">
                  <c:v>MA</c:v>
                </c:pt>
                <c:pt idx="4">
                  <c:v>MD</c:v>
                </c:pt>
                <c:pt idx="5">
                  <c:v>ME</c:v>
                </c:pt>
                <c:pt idx="6">
                  <c:v>NH</c:v>
                </c:pt>
                <c:pt idx="7">
                  <c:v>NJ</c:v>
                </c:pt>
                <c:pt idx="8">
                  <c:v>NY</c:v>
                </c:pt>
                <c:pt idx="9">
                  <c:v>PA</c:v>
                </c:pt>
                <c:pt idx="10">
                  <c:v>RI</c:v>
                </c:pt>
                <c:pt idx="11">
                  <c:v>VA</c:v>
                </c:pt>
                <c:pt idx="12">
                  <c:v>VT</c:v>
                </c:pt>
                <c:pt idx="13">
                  <c:v>WV</c:v>
                </c:pt>
                <c:pt idx="14">
                  <c:v>Northeast Region</c:v>
                </c:pt>
                <c:pt idx="15">
                  <c:v>Acadian Plains and Hills</c:v>
                </c:pt>
                <c:pt idx="16">
                  <c:v>Atlantic Coastal Pine Barrens</c:v>
                </c:pt>
                <c:pt idx="17">
                  <c:v>Blue Ridge</c:v>
                </c:pt>
                <c:pt idx="18">
                  <c:v>Central Appalachians</c:v>
                </c:pt>
                <c:pt idx="19">
                  <c:v>Eastern Great Lakes Lowlands</c:v>
                </c:pt>
                <c:pt idx="20">
                  <c:v>Erie Drift Plain</c:v>
                </c:pt>
                <c:pt idx="21">
                  <c:v>Middle Atlantic Coastal Plain</c:v>
                </c:pt>
                <c:pt idx="22">
                  <c:v>North Central Appalachians</c:v>
                </c:pt>
                <c:pt idx="23">
                  <c:v>Northeastern Coastal Zone</c:v>
                </c:pt>
                <c:pt idx="24">
                  <c:v>Northeastern Highlands</c:v>
                </c:pt>
                <c:pt idx="25">
                  <c:v>Northern Allegheny Plateau</c:v>
                </c:pt>
                <c:pt idx="26">
                  <c:v>Northern Piedmont</c:v>
                </c:pt>
                <c:pt idx="27">
                  <c:v>Piedmont</c:v>
                </c:pt>
                <c:pt idx="28">
                  <c:v>Ridge and Valley</c:v>
                </c:pt>
                <c:pt idx="29">
                  <c:v>Southeastern Plains</c:v>
                </c:pt>
                <c:pt idx="30">
                  <c:v>Western Allegheny Plateau</c:v>
                </c:pt>
                <c:pt idx="31">
                  <c:v>Mid-Atlantic</c:v>
                </c:pt>
                <c:pt idx="32">
                  <c:v>New England and New York</c:v>
                </c:pt>
              </c:strCache>
            </c:strRef>
          </c:cat>
          <c:val>
            <c:numRef>
              <c:f>'Conservation, Status and De (2)'!$P$20:$P$52</c:f>
              <c:numCache>
                <c:formatCode>General</c:formatCode>
                <c:ptCount val="33"/>
                <c:pt idx="11">
                  <c:v>155</c:v>
                </c:pt>
                <c:pt idx="14">
                  <c:v>155</c:v>
                </c:pt>
                <c:pt idx="21">
                  <c:v>155</c:v>
                </c:pt>
                <c:pt idx="31">
                  <c:v>155</c:v>
                </c:pt>
              </c:numCache>
            </c:numRef>
          </c:val>
          <c:extLst>
            <c:ext xmlns:c16="http://schemas.microsoft.com/office/drawing/2014/chart" uri="{C3380CC4-5D6E-409C-BE32-E72D297353CC}">
              <c16:uniqueId val="{00000008-A9B7-483B-811D-A9D28A2578E6}"/>
            </c:ext>
          </c:extLst>
        </c:ser>
        <c:ser>
          <c:idx val="9"/>
          <c:order val="9"/>
          <c:tx>
            <c:strRef>
              <c:f>'Conservation, Status and De (2)'!$Q$19</c:f>
              <c:strCache>
                <c:ptCount val="1"/>
                <c:pt idx="0">
                  <c:v>State Forest</c:v>
                </c:pt>
              </c:strCache>
            </c:strRef>
          </c:tx>
          <c:spPr>
            <a:solidFill>
              <a:schemeClr val="accent1">
                <a:lumMod val="20000"/>
                <a:lumOff val="80000"/>
              </a:schemeClr>
            </a:solidFill>
            <a:ln>
              <a:noFill/>
            </a:ln>
            <a:effectLst/>
          </c:spPr>
          <c:invertIfNegative val="0"/>
          <c:cat>
            <c:strRef>
              <c:f>'Conservation, Status and De (2)'!$C$20:$C$52</c:f>
              <c:strCache>
                <c:ptCount val="33"/>
                <c:pt idx="0">
                  <c:v>CT</c:v>
                </c:pt>
                <c:pt idx="1">
                  <c:v>DC</c:v>
                </c:pt>
                <c:pt idx="2">
                  <c:v>DE</c:v>
                </c:pt>
                <c:pt idx="3">
                  <c:v>MA</c:v>
                </c:pt>
                <c:pt idx="4">
                  <c:v>MD</c:v>
                </c:pt>
                <c:pt idx="5">
                  <c:v>ME</c:v>
                </c:pt>
                <c:pt idx="6">
                  <c:v>NH</c:v>
                </c:pt>
                <c:pt idx="7">
                  <c:v>NJ</c:v>
                </c:pt>
                <c:pt idx="8">
                  <c:v>NY</c:v>
                </c:pt>
                <c:pt idx="9">
                  <c:v>PA</c:v>
                </c:pt>
                <c:pt idx="10">
                  <c:v>RI</c:v>
                </c:pt>
                <c:pt idx="11">
                  <c:v>VA</c:v>
                </c:pt>
                <c:pt idx="12">
                  <c:v>VT</c:v>
                </c:pt>
                <c:pt idx="13">
                  <c:v>WV</c:v>
                </c:pt>
                <c:pt idx="14">
                  <c:v>Northeast Region</c:v>
                </c:pt>
                <c:pt idx="15">
                  <c:v>Acadian Plains and Hills</c:v>
                </c:pt>
                <c:pt idx="16">
                  <c:v>Atlantic Coastal Pine Barrens</c:v>
                </c:pt>
                <c:pt idx="17">
                  <c:v>Blue Ridge</c:v>
                </c:pt>
                <c:pt idx="18">
                  <c:v>Central Appalachians</c:v>
                </c:pt>
                <c:pt idx="19">
                  <c:v>Eastern Great Lakes Lowlands</c:v>
                </c:pt>
                <c:pt idx="20">
                  <c:v>Erie Drift Plain</c:v>
                </c:pt>
                <c:pt idx="21">
                  <c:v>Middle Atlantic Coastal Plain</c:v>
                </c:pt>
                <c:pt idx="22">
                  <c:v>North Central Appalachians</c:v>
                </c:pt>
                <c:pt idx="23">
                  <c:v>Northeastern Coastal Zone</c:v>
                </c:pt>
                <c:pt idx="24">
                  <c:v>Northeastern Highlands</c:v>
                </c:pt>
                <c:pt idx="25">
                  <c:v>Northern Allegheny Plateau</c:v>
                </c:pt>
                <c:pt idx="26">
                  <c:v>Northern Piedmont</c:v>
                </c:pt>
                <c:pt idx="27">
                  <c:v>Piedmont</c:v>
                </c:pt>
                <c:pt idx="28">
                  <c:v>Ridge and Valley</c:v>
                </c:pt>
                <c:pt idx="29">
                  <c:v>Southeastern Plains</c:v>
                </c:pt>
                <c:pt idx="30">
                  <c:v>Western Allegheny Plateau</c:v>
                </c:pt>
                <c:pt idx="31">
                  <c:v>Mid-Atlantic</c:v>
                </c:pt>
                <c:pt idx="32">
                  <c:v>New England and New York</c:v>
                </c:pt>
              </c:strCache>
            </c:strRef>
          </c:cat>
          <c:val>
            <c:numRef>
              <c:f>'Conservation, Status and De (2)'!$Q$20:$Q$52</c:f>
              <c:numCache>
                <c:formatCode>General</c:formatCode>
                <c:ptCount val="33"/>
                <c:pt idx="0">
                  <c:v>581</c:v>
                </c:pt>
                <c:pt idx="2" formatCode="#,##0">
                  <c:v>19617</c:v>
                </c:pt>
                <c:pt idx="4" formatCode="#,##0">
                  <c:v>487612</c:v>
                </c:pt>
                <c:pt idx="5" formatCode="#,##0">
                  <c:v>15</c:v>
                </c:pt>
                <c:pt idx="6" formatCode="#,##0">
                  <c:v>72223</c:v>
                </c:pt>
                <c:pt idx="7" formatCode="#,##0">
                  <c:v>424</c:v>
                </c:pt>
                <c:pt idx="8" formatCode="#,##0">
                  <c:v>205422</c:v>
                </c:pt>
                <c:pt idx="9" formatCode="#,##0">
                  <c:v>2140889</c:v>
                </c:pt>
                <c:pt idx="11" formatCode="#,##0">
                  <c:v>75186</c:v>
                </c:pt>
                <c:pt idx="12" formatCode="#,##0">
                  <c:v>404</c:v>
                </c:pt>
                <c:pt idx="13" formatCode="#,##0">
                  <c:v>72873</c:v>
                </c:pt>
                <c:pt idx="14" formatCode="#,##0">
                  <c:v>3075246</c:v>
                </c:pt>
                <c:pt idx="16" formatCode="#,##0">
                  <c:v>2366</c:v>
                </c:pt>
                <c:pt idx="17" formatCode="#,##0">
                  <c:v>107555</c:v>
                </c:pt>
                <c:pt idx="18" formatCode="#,##0">
                  <c:v>312304</c:v>
                </c:pt>
                <c:pt idx="19" formatCode="#,##0">
                  <c:v>11023</c:v>
                </c:pt>
                <c:pt idx="20" formatCode="#,##0">
                  <c:v>1154</c:v>
                </c:pt>
                <c:pt idx="21" formatCode="#,##0">
                  <c:v>214642</c:v>
                </c:pt>
                <c:pt idx="22" formatCode="#,##0">
                  <c:v>1310048</c:v>
                </c:pt>
                <c:pt idx="23" formatCode="#,##0">
                  <c:v>5534</c:v>
                </c:pt>
                <c:pt idx="24" formatCode="#,##0">
                  <c:v>249353</c:v>
                </c:pt>
                <c:pt idx="25" formatCode="#,##0">
                  <c:v>17349</c:v>
                </c:pt>
                <c:pt idx="26" formatCode="#,##0">
                  <c:v>60539</c:v>
                </c:pt>
                <c:pt idx="27" formatCode="#,##0">
                  <c:v>47722</c:v>
                </c:pt>
                <c:pt idx="28" formatCode="#,##0">
                  <c:v>672496</c:v>
                </c:pt>
                <c:pt idx="29" formatCode="#,##0">
                  <c:v>59887</c:v>
                </c:pt>
                <c:pt idx="30" formatCode="#,##0">
                  <c:v>3273</c:v>
                </c:pt>
                <c:pt idx="31" formatCode="#,##0">
                  <c:v>2796601</c:v>
                </c:pt>
                <c:pt idx="32" formatCode="#,##0">
                  <c:v>278645</c:v>
                </c:pt>
              </c:numCache>
            </c:numRef>
          </c:val>
          <c:extLst>
            <c:ext xmlns:c16="http://schemas.microsoft.com/office/drawing/2014/chart" uri="{C3380CC4-5D6E-409C-BE32-E72D297353CC}">
              <c16:uniqueId val="{00000009-A9B7-483B-811D-A9D28A2578E6}"/>
            </c:ext>
          </c:extLst>
        </c:ser>
        <c:ser>
          <c:idx val="10"/>
          <c:order val="10"/>
          <c:tx>
            <c:strRef>
              <c:f>'Conservation, Status and De (2)'!$R$19</c:f>
              <c:strCache>
                <c:ptCount val="1"/>
                <c:pt idx="0">
                  <c:v>State Land</c:v>
                </c:pt>
              </c:strCache>
            </c:strRef>
          </c:tx>
          <c:spPr>
            <a:solidFill>
              <a:schemeClr val="accent1">
                <a:lumMod val="75000"/>
              </a:schemeClr>
            </a:solidFill>
            <a:ln>
              <a:noFill/>
            </a:ln>
            <a:effectLst/>
          </c:spPr>
          <c:invertIfNegative val="0"/>
          <c:cat>
            <c:strRef>
              <c:f>'Conservation, Status and De (2)'!$C$20:$C$52</c:f>
              <c:strCache>
                <c:ptCount val="33"/>
                <c:pt idx="0">
                  <c:v>CT</c:v>
                </c:pt>
                <c:pt idx="1">
                  <c:v>DC</c:v>
                </c:pt>
                <c:pt idx="2">
                  <c:v>DE</c:v>
                </c:pt>
                <c:pt idx="3">
                  <c:v>MA</c:v>
                </c:pt>
                <c:pt idx="4">
                  <c:v>MD</c:v>
                </c:pt>
                <c:pt idx="5">
                  <c:v>ME</c:v>
                </c:pt>
                <c:pt idx="6">
                  <c:v>NH</c:v>
                </c:pt>
                <c:pt idx="7">
                  <c:v>NJ</c:v>
                </c:pt>
                <c:pt idx="8">
                  <c:v>NY</c:v>
                </c:pt>
                <c:pt idx="9">
                  <c:v>PA</c:v>
                </c:pt>
                <c:pt idx="10">
                  <c:v>RI</c:v>
                </c:pt>
                <c:pt idx="11">
                  <c:v>VA</c:v>
                </c:pt>
                <c:pt idx="12">
                  <c:v>VT</c:v>
                </c:pt>
                <c:pt idx="13">
                  <c:v>WV</c:v>
                </c:pt>
                <c:pt idx="14">
                  <c:v>Northeast Region</c:v>
                </c:pt>
                <c:pt idx="15">
                  <c:v>Acadian Plains and Hills</c:v>
                </c:pt>
                <c:pt idx="16">
                  <c:v>Atlantic Coastal Pine Barrens</c:v>
                </c:pt>
                <c:pt idx="17">
                  <c:v>Blue Ridge</c:v>
                </c:pt>
                <c:pt idx="18">
                  <c:v>Central Appalachians</c:v>
                </c:pt>
                <c:pt idx="19">
                  <c:v>Eastern Great Lakes Lowlands</c:v>
                </c:pt>
                <c:pt idx="20">
                  <c:v>Erie Drift Plain</c:v>
                </c:pt>
                <c:pt idx="21">
                  <c:v>Middle Atlantic Coastal Plain</c:v>
                </c:pt>
                <c:pt idx="22">
                  <c:v>North Central Appalachians</c:v>
                </c:pt>
                <c:pt idx="23">
                  <c:v>Northeastern Coastal Zone</c:v>
                </c:pt>
                <c:pt idx="24">
                  <c:v>Northeastern Highlands</c:v>
                </c:pt>
                <c:pt idx="25">
                  <c:v>Northern Allegheny Plateau</c:v>
                </c:pt>
                <c:pt idx="26">
                  <c:v>Northern Piedmont</c:v>
                </c:pt>
                <c:pt idx="27">
                  <c:v>Piedmont</c:v>
                </c:pt>
                <c:pt idx="28">
                  <c:v>Ridge and Valley</c:v>
                </c:pt>
                <c:pt idx="29">
                  <c:v>Southeastern Plains</c:v>
                </c:pt>
                <c:pt idx="30">
                  <c:v>Western Allegheny Plateau</c:v>
                </c:pt>
                <c:pt idx="31">
                  <c:v>Mid-Atlantic</c:v>
                </c:pt>
                <c:pt idx="32">
                  <c:v>New England and New York</c:v>
                </c:pt>
              </c:strCache>
            </c:strRef>
          </c:cat>
          <c:val>
            <c:numRef>
              <c:f>'Conservation, Status and De (2)'!$R$20:$R$52</c:f>
              <c:numCache>
                <c:formatCode>#,##0</c:formatCode>
                <c:ptCount val="33"/>
                <c:pt idx="0">
                  <c:v>223151</c:v>
                </c:pt>
                <c:pt idx="1">
                  <c:v>88</c:v>
                </c:pt>
                <c:pt idx="2">
                  <c:v>7043</c:v>
                </c:pt>
                <c:pt idx="3">
                  <c:v>106416</c:v>
                </c:pt>
                <c:pt idx="4">
                  <c:v>644</c:v>
                </c:pt>
                <c:pt idx="5">
                  <c:v>695198</c:v>
                </c:pt>
                <c:pt idx="6">
                  <c:v>8632</c:v>
                </c:pt>
                <c:pt idx="7">
                  <c:v>2574</c:v>
                </c:pt>
                <c:pt idx="8">
                  <c:v>54351</c:v>
                </c:pt>
                <c:pt idx="9">
                  <c:v>19356</c:v>
                </c:pt>
                <c:pt idx="10">
                  <c:v>47971</c:v>
                </c:pt>
                <c:pt idx="11">
                  <c:v>80921</c:v>
                </c:pt>
                <c:pt idx="12">
                  <c:v>2528</c:v>
                </c:pt>
                <c:pt idx="13">
                  <c:v>2</c:v>
                </c:pt>
                <c:pt idx="14">
                  <c:v>1248874</c:v>
                </c:pt>
                <c:pt idx="15">
                  <c:v>249469</c:v>
                </c:pt>
                <c:pt idx="16">
                  <c:v>2196</c:v>
                </c:pt>
                <c:pt idx="17" formatCode="General">
                  <c:v>476</c:v>
                </c:pt>
                <c:pt idx="18">
                  <c:v>1809</c:v>
                </c:pt>
                <c:pt idx="19">
                  <c:v>21356</c:v>
                </c:pt>
                <c:pt idx="20">
                  <c:v>1327</c:v>
                </c:pt>
                <c:pt idx="21">
                  <c:v>35768</c:v>
                </c:pt>
                <c:pt idx="22">
                  <c:v>5512</c:v>
                </c:pt>
                <c:pt idx="23">
                  <c:v>295886</c:v>
                </c:pt>
                <c:pt idx="24">
                  <c:v>559922</c:v>
                </c:pt>
                <c:pt idx="25">
                  <c:v>12466</c:v>
                </c:pt>
                <c:pt idx="26">
                  <c:v>4920</c:v>
                </c:pt>
                <c:pt idx="27">
                  <c:v>42408</c:v>
                </c:pt>
                <c:pt idx="28">
                  <c:v>8477</c:v>
                </c:pt>
                <c:pt idx="29">
                  <c:v>3517</c:v>
                </c:pt>
                <c:pt idx="30">
                  <c:v>3366</c:v>
                </c:pt>
                <c:pt idx="31">
                  <c:v>110627</c:v>
                </c:pt>
                <c:pt idx="32">
                  <c:v>1138247</c:v>
                </c:pt>
              </c:numCache>
            </c:numRef>
          </c:val>
          <c:extLst>
            <c:ext xmlns:c16="http://schemas.microsoft.com/office/drawing/2014/chart" uri="{C3380CC4-5D6E-409C-BE32-E72D297353CC}">
              <c16:uniqueId val="{0000000A-A9B7-483B-811D-A9D28A2578E6}"/>
            </c:ext>
          </c:extLst>
        </c:ser>
        <c:ser>
          <c:idx val="11"/>
          <c:order val="11"/>
          <c:tx>
            <c:strRef>
              <c:f>'Conservation, Status and De (2)'!$S$19</c:f>
              <c:strCache>
                <c:ptCount val="1"/>
                <c:pt idx="0">
                  <c:v>State Park</c:v>
                </c:pt>
              </c:strCache>
            </c:strRef>
          </c:tx>
          <c:spPr>
            <a:solidFill>
              <a:schemeClr val="accent1">
                <a:lumMod val="50000"/>
              </a:schemeClr>
            </a:solidFill>
            <a:ln>
              <a:noFill/>
            </a:ln>
            <a:effectLst/>
          </c:spPr>
          <c:invertIfNegative val="0"/>
          <c:cat>
            <c:strRef>
              <c:f>'Conservation, Status and De (2)'!$C$20:$C$52</c:f>
              <c:strCache>
                <c:ptCount val="33"/>
                <c:pt idx="0">
                  <c:v>CT</c:v>
                </c:pt>
                <c:pt idx="1">
                  <c:v>DC</c:v>
                </c:pt>
                <c:pt idx="2">
                  <c:v>DE</c:v>
                </c:pt>
                <c:pt idx="3">
                  <c:v>MA</c:v>
                </c:pt>
                <c:pt idx="4">
                  <c:v>MD</c:v>
                </c:pt>
                <c:pt idx="5">
                  <c:v>ME</c:v>
                </c:pt>
                <c:pt idx="6">
                  <c:v>NH</c:v>
                </c:pt>
                <c:pt idx="7">
                  <c:v>NJ</c:v>
                </c:pt>
                <c:pt idx="8">
                  <c:v>NY</c:v>
                </c:pt>
                <c:pt idx="9">
                  <c:v>PA</c:v>
                </c:pt>
                <c:pt idx="10">
                  <c:v>RI</c:v>
                </c:pt>
                <c:pt idx="11">
                  <c:v>VA</c:v>
                </c:pt>
                <c:pt idx="12">
                  <c:v>VT</c:v>
                </c:pt>
                <c:pt idx="13">
                  <c:v>WV</c:v>
                </c:pt>
                <c:pt idx="14">
                  <c:v>Northeast Region</c:v>
                </c:pt>
                <c:pt idx="15">
                  <c:v>Acadian Plains and Hills</c:v>
                </c:pt>
                <c:pt idx="16">
                  <c:v>Atlantic Coastal Pine Barrens</c:v>
                </c:pt>
                <c:pt idx="17">
                  <c:v>Blue Ridge</c:v>
                </c:pt>
                <c:pt idx="18">
                  <c:v>Central Appalachians</c:v>
                </c:pt>
                <c:pt idx="19">
                  <c:v>Eastern Great Lakes Lowlands</c:v>
                </c:pt>
                <c:pt idx="20">
                  <c:v>Erie Drift Plain</c:v>
                </c:pt>
                <c:pt idx="21">
                  <c:v>Middle Atlantic Coastal Plain</c:v>
                </c:pt>
                <c:pt idx="22">
                  <c:v>North Central Appalachians</c:v>
                </c:pt>
                <c:pt idx="23">
                  <c:v>Northeastern Coastal Zone</c:v>
                </c:pt>
                <c:pt idx="24">
                  <c:v>Northeastern Highlands</c:v>
                </c:pt>
                <c:pt idx="25">
                  <c:v>Northern Allegheny Plateau</c:v>
                </c:pt>
                <c:pt idx="26">
                  <c:v>Northern Piedmont</c:v>
                </c:pt>
                <c:pt idx="27">
                  <c:v>Piedmont</c:v>
                </c:pt>
                <c:pt idx="28">
                  <c:v>Ridge and Valley</c:v>
                </c:pt>
                <c:pt idx="29">
                  <c:v>Southeastern Plains</c:v>
                </c:pt>
                <c:pt idx="30">
                  <c:v>Western Allegheny Plateau</c:v>
                </c:pt>
                <c:pt idx="31">
                  <c:v>Mid-Atlantic</c:v>
                </c:pt>
                <c:pt idx="32">
                  <c:v>New England and New York</c:v>
                </c:pt>
              </c:strCache>
            </c:strRef>
          </c:cat>
          <c:val>
            <c:numRef>
              <c:f>'Conservation, Status and De (2)'!$S$20:$S$52</c:f>
              <c:numCache>
                <c:formatCode>General</c:formatCode>
                <c:ptCount val="33"/>
                <c:pt idx="0">
                  <c:v>323</c:v>
                </c:pt>
                <c:pt idx="2" formatCode="#,##0">
                  <c:v>24282</c:v>
                </c:pt>
                <c:pt idx="3" formatCode="#,##0">
                  <c:v>312242</c:v>
                </c:pt>
                <c:pt idx="5" formatCode="#,##0">
                  <c:v>210357</c:v>
                </c:pt>
                <c:pt idx="6" formatCode="#,##0">
                  <c:v>4613</c:v>
                </c:pt>
                <c:pt idx="7" formatCode="#,##0">
                  <c:v>14</c:v>
                </c:pt>
                <c:pt idx="8" formatCode="#,##0">
                  <c:v>329749</c:v>
                </c:pt>
                <c:pt idx="9" formatCode="#,##0">
                  <c:v>279414</c:v>
                </c:pt>
                <c:pt idx="10" formatCode="#,##0">
                  <c:v>8</c:v>
                </c:pt>
                <c:pt idx="11" formatCode="#,##0">
                  <c:v>109810</c:v>
                </c:pt>
                <c:pt idx="12" formatCode="#,##0">
                  <c:v>185394</c:v>
                </c:pt>
                <c:pt idx="14" formatCode="#,##0">
                  <c:v>1456205</c:v>
                </c:pt>
                <c:pt idx="15" formatCode="#,##0">
                  <c:v>13133</c:v>
                </c:pt>
                <c:pt idx="16" formatCode="#,##0">
                  <c:v>42888</c:v>
                </c:pt>
                <c:pt idx="17" formatCode="#,##0">
                  <c:v>13680</c:v>
                </c:pt>
                <c:pt idx="18" formatCode="#,##0">
                  <c:v>55722</c:v>
                </c:pt>
                <c:pt idx="19" formatCode="#,##0">
                  <c:v>41476</c:v>
                </c:pt>
                <c:pt idx="20" formatCode="#,##0">
                  <c:v>19692</c:v>
                </c:pt>
                <c:pt idx="21" formatCode="#,##0">
                  <c:v>42496</c:v>
                </c:pt>
                <c:pt idx="22" formatCode="#,##0">
                  <c:v>142941</c:v>
                </c:pt>
                <c:pt idx="23" formatCode="#,##0">
                  <c:v>120406</c:v>
                </c:pt>
                <c:pt idx="24" formatCode="#,##0">
                  <c:v>696708</c:v>
                </c:pt>
                <c:pt idx="25" formatCode="#,##0">
                  <c:v>41376</c:v>
                </c:pt>
                <c:pt idx="26" formatCode="#,##0">
                  <c:v>46670</c:v>
                </c:pt>
                <c:pt idx="27" formatCode="#,##0">
                  <c:v>36483</c:v>
                </c:pt>
                <c:pt idx="28" formatCode="#,##0">
                  <c:v>93525</c:v>
                </c:pt>
                <c:pt idx="29" formatCode="#,##0">
                  <c:v>16260</c:v>
                </c:pt>
                <c:pt idx="30" formatCode="#,##0">
                  <c:v>32750</c:v>
                </c:pt>
                <c:pt idx="31" formatCode="#,##0">
                  <c:v>413519</c:v>
                </c:pt>
                <c:pt idx="32" formatCode="#,##0">
                  <c:v>1042686</c:v>
                </c:pt>
              </c:numCache>
            </c:numRef>
          </c:val>
          <c:extLst>
            <c:ext xmlns:c16="http://schemas.microsoft.com/office/drawing/2014/chart" uri="{C3380CC4-5D6E-409C-BE32-E72D297353CC}">
              <c16:uniqueId val="{0000000B-A9B7-483B-811D-A9D28A2578E6}"/>
            </c:ext>
          </c:extLst>
        </c:ser>
        <c:ser>
          <c:idx val="12"/>
          <c:order val="12"/>
          <c:tx>
            <c:strRef>
              <c:f>'Conservation, Status and De (2)'!$T$19</c:f>
              <c:strCache>
                <c:ptCount val="1"/>
                <c:pt idx="0">
                  <c:v>State Wildlife Management Area</c:v>
                </c:pt>
              </c:strCache>
            </c:strRef>
          </c:tx>
          <c:spPr>
            <a:solidFill>
              <a:schemeClr val="accent1">
                <a:lumMod val="40000"/>
                <a:lumOff val="60000"/>
              </a:schemeClr>
            </a:solidFill>
            <a:ln>
              <a:noFill/>
            </a:ln>
            <a:effectLst/>
          </c:spPr>
          <c:invertIfNegative val="0"/>
          <c:cat>
            <c:strRef>
              <c:f>'Conservation, Status and De (2)'!$C$20:$C$52</c:f>
              <c:strCache>
                <c:ptCount val="33"/>
                <c:pt idx="0">
                  <c:v>CT</c:v>
                </c:pt>
                <c:pt idx="1">
                  <c:v>DC</c:v>
                </c:pt>
                <c:pt idx="2">
                  <c:v>DE</c:v>
                </c:pt>
                <c:pt idx="3">
                  <c:v>MA</c:v>
                </c:pt>
                <c:pt idx="4">
                  <c:v>MD</c:v>
                </c:pt>
                <c:pt idx="5">
                  <c:v>ME</c:v>
                </c:pt>
                <c:pt idx="6">
                  <c:v>NH</c:v>
                </c:pt>
                <c:pt idx="7">
                  <c:v>NJ</c:v>
                </c:pt>
                <c:pt idx="8">
                  <c:v>NY</c:v>
                </c:pt>
                <c:pt idx="9">
                  <c:v>PA</c:v>
                </c:pt>
                <c:pt idx="10">
                  <c:v>RI</c:v>
                </c:pt>
                <c:pt idx="11">
                  <c:v>VA</c:v>
                </c:pt>
                <c:pt idx="12">
                  <c:v>VT</c:v>
                </c:pt>
                <c:pt idx="13">
                  <c:v>WV</c:v>
                </c:pt>
                <c:pt idx="14">
                  <c:v>Northeast Region</c:v>
                </c:pt>
                <c:pt idx="15">
                  <c:v>Acadian Plains and Hills</c:v>
                </c:pt>
                <c:pt idx="16">
                  <c:v>Atlantic Coastal Pine Barrens</c:v>
                </c:pt>
                <c:pt idx="17">
                  <c:v>Blue Ridge</c:v>
                </c:pt>
                <c:pt idx="18">
                  <c:v>Central Appalachians</c:v>
                </c:pt>
                <c:pt idx="19">
                  <c:v>Eastern Great Lakes Lowlands</c:v>
                </c:pt>
                <c:pt idx="20">
                  <c:v>Erie Drift Plain</c:v>
                </c:pt>
                <c:pt idx="21">
                  <c:v>Middle Atlantic Coastal Plain</c:v>
                </c:pt>
                <c:pt idx="22">
                  <c:v>North Central Appalachians</c:v>
                </c:pt>
                <c:pt idx="23">
                  <c:v>Northeastern Coastal Zone</c:v>
                </c:pt>
                <c:pt idx="24">
                  <c:v>Northeastern Highlands</c:v>
                </c:pt>
                <c:pt idx="25">
                  <c:v>Northern Allegheny Plateau</c:v>
                </c:pt>
                <c:pt idx="26">
                  <c:v>Northern Piedmont</c:v>
                </c:pt>
                <c:pt idx="27">
                  <c:v>Piedmont</c:v>
                </c:pt>
                <c:pt idx="28">
                  <c:v>Ridge and Valley</c:v>
                </c:pt>
                <c:pt idx="29">
                  <c:v>Southeastern Plains</c:v>
                </c:pt>
                <c:pt idx="30">
                  <c:v>Western Allegheny Plateau</c:v>
                </c:pt>
                <c:pt idx="31">
                  <c:v>Mid-Atlantic</c:v>
                </c:pt>
                <c:pt idx="32">
                  <c:v>New England and New York</c:v>
                </c:pt>
              </c:strCache>
            </c:strRef>
          </c:cat>
          <c:val>
            <c:numRef>
              <c:f>'Conservation, Status and De (2)'!$T$20:$T$52</c:f>
              <c:numCache>
                <c:formatCode>General</c:formatCode>
                <c:ptCount val="33"/>
                <c:pt idx="0">
                  <c:v>5</c:v>
                </c:pt>
                <c:pt idx="2" formatCode="#,##0">
                  <c:v>52152</c:v>
                </c:pt>
                <c:pt idx="3" formatCode="#,##0">
                  <c:v>170380</c:v>
                </c:pt>
                <c:pt idx="4" formatCode="#,##0">
                  <c:v>17</c:v>
                </c:pt>
                <c:pt idx="5" formatCode="#,##0">
                  <c:v>112041</c:v>
                </c:pt>
                <c:pt idx="6" formatCode="#,##0">
                  <c:v>28981</c:v>
                </c:pt>
                <c:pt idx="7" formatCode="#,##0">
                  <c:v>753649</c:v>
                </c:pt>
                <c:pt idx="8" formatCode="#,##0">
                  <c:v>3770859</c:v>
                </c:pt>
                <c:pt idx="9" formatCode="#,##0">
                  <c:v>1521184</c:v>
                </c:pt>
                <c:pt idx="10" formatCode="#,##0">
                  <c:v>4638</c:v>
                </c:pt>
                <c:pt idx="11" formatCode="#,##0">
                  <c:v>215357</c:v>
                </c:pt>
                <c:pt idx="12" formatCode="#,##0">
                  <c:v>101596</c:v>
                </c:pt>
                <c:pt idx="13" formatCode="#,##0">
                  <c:v>350914</c:v>
                </c:pt>
                <c:pt idx="14" formatCode="#,##0">
                  <c:v>7081774</c:v>
                </c:pt>
                <c:pt idx="15" formatCode="#,##0">
                  <c:v>77215</c:v>
                </c:pt>
                <c:pt idx="16" formatCode="#,##0">
                  <c:v>512789</c:v>
                </c:pt>
                <c:pt idx="17" formatCode="#,##0">
                  <c:v>27550</c:v>
                </c:pt>
                <c:pt idx="18" formatCode="#,##0">
                  <c:v>390100</c:v>
                </c:pt>
                <c:pt idx="19" formatCode="#,##0">
                  <c:v>197616</c:v>
                </c:pt>
                <c:pt idx="20" formatCode="#,##0">
                  <c:v>85505</c:v>
                </c:pt>
                <c:pt idx="21" formatCode="#,##0">
                  <c:v>157147</c:v>
                </c:pt>
                <c:pt idx="22" formatCode="#,##0">
                  <c:v>622914</c:v>
                </c:pt>
                <c:pt idx="23" formatCode="#,##0">
                  <c:v>102630</c:v>
                </c:pt>
                <c:pt idx="24" formatCode="#,##0">
                  <c:v>3317985</c:v>
                </c:pt>
                <c:pt idx="25" formatCode="#,##0">
                  <c:v>531030</c:v>
                </c:pt>
                <c:pt idx="26" formatCode="#,##0">
                  <c:v>64142</c:v>
                </c:pt>
                <c:pt idx="27" formatCode="#,##0">
                  <c:v>38449</c:v>
                </c:pt>
                <c:pt idx="28" formatCode="#,##0">
                  <c:v>716294</c:v>
                </c:pt>
                <c:pt idx="29" formatCode="#,##0">
                  <c:v>18200</c:v>
                </c:pt>
                <c:pt idx="30" formatCode="#,##0">
                  <c:v>222209</c:v>
                </c:pt>
                <c:pt idx="31" formatCode="#,##0">
                  <c:v>2893273</c:v>
                </c:pt>
                <c:pt idx="32" formatCode="#,##0">
                  <c:v>4188501</c:v>
                </c:pt>
              </c:numCache>
            </c:numRef>
          </c:val>
          <c:extLst>
            <c:ext xmlns:c16="http://schemas.microsoft.com/office/drawing/2014/chart" uri="{C3380CC4-5D6E-409C-BE32-E72D297353CC}">
              <c16:uniqueId val="{0000000C-A9B7-483B-811D-A9D28A2578E6}"/>
            </c:ext>
          </c:extLst>
        </c:ser>
        <c:ser>
          <c:idx val="13"/>
          <c:order val="13"/>
          <c:tx>
            <c:strRef>
              <c:f>'Conservation, Status and De (2)'!$U$19</c:f>
              <c:strCache>
                <c:ptCount val="1"/>
                <c:pt idx="0">
                  <c:v>Local</c:v>
                </c:pt>
              </c:strCache>
            </c:strRef>
          </c:tx>
          <c:spPr>
            <a:solidFill>
              <a:srgbClr val="FF66CC"/>
            </a:solidFill>
            <a:ln>
              <a:noFill/>
            </a:ln>
            <a:effectLst/>
          </c:spPr>
          <c:invertIfNegative val="0"/>
          <c:cat>
            <c:strRef>
              <c:f>'Conservation, Status and De (2)'!$C$20:$C$52</c:f>
              <c:strCache>
                <c:ptCount val="33"/>
                <c:pt idx="0">
                  <c:v>CT</c:v>
                </c:pt>
                <c:pt idx="1">
                  <c:v>DC</c:v>
                </c:pt>
                <c:pt idx="2">
                  <c:v>DE</c:v>
                </c:pt>
                <c:pt idx="3">
                  <c:v>MA</c:v>
                </c:pt>
                <c:pt idx="4">
                  <c:v>MD</c:v>
                </c:pt>
                <c:pt idx="5">
                  <c:v>ME</c:v>
                </c:pt>
                <c:pt idx="6">
                  <c:v>NH</c:v>
                </c:pt>
                <c:pt idx="7">
                  <c:v>NJ</c:v>
                </c:pt>
                <c:pt idx="8">
                  <c:v>NY</c:v>
                </c:pt>
                <c:pt idx="9">
                  <c:v>PA</c:v>
                </c:pt>
                <c:pt idx="10">
                  <c:v>RI</c:v>
                </c:pt>
                <c:pt idx="11">
                  <c:v>VA</c:v>
                </c:pt>
                <c:pt idx="12">
                  <c:v>VT</c:v>
                </c:pt>
                <c:pt idx="13">
                  <c:v>WV</c:v>
                </c:pt>
                <c:pt idx="14">
                  <c:v>Northeast Region</c:v>
                </c:pt>
                <c:pt idx="15">
                  <c:v>Acadian Plains and Hills</c:v>
                </c:pt>
                <c:pt idx="16">
                  <c:v>Atlantic Coastal Pine Barrens</c:v>
                </c:pt>
                <c:pt idx="17">
                  <c:v>Blue Ridge</c:v>
                </c:pt>
                <c:pt idx="18">
                  <c:v>Central Appalachians</c:v>
                </c:pt>
                <c:pt idx="19">
                  <c:v>Eastern Great Lakes Lowlands</c:v>
                </c:pt>
                <c:pt idx="20">
                  <c:v>Erie Drift Plain</c:v>
                </c:pt>
                <c:pt idx="21">
                  <c:v>Middle Atlantic Coastal Plain</c:v>
                </c:pt>
                <c:pt idx="22">
                  <c:v>North Central Appalachians</c:v>
                </c:pt>
                <c:pt idx="23">
                  <c:v>Northeastern Coastal Zone</c:v>
                </c:pt>
                <c:pt idx="24">
                  <c:v>Northeastern Highlands</c:v>
                </c:pt>
                <c:pt idx="25">
                  <c:v>Northern Allegheny Plateau</c:v>
                </c:pt>
                <c:pt idx="26">
                  <c:v>Northern Piedmont</c:v>
                </c:pt>
                <c:pt idx="27">
                  <c:v>Piedmont</c:v>
                </c:pt>
                <c:pt idx="28">
                  <c:v>Ridge and Valley</c:v>
                </c:pt>
                <c:pt idx="29">
                  <c:v>Southeastern Plains</c:v>
                </c:pt>
                <c:pt idx="30">
                  <c:v>Western Allegheny Plateau</c:v>
                </c:pt>
                <c:pt idx="31">
                  <c:v>Mid-Atlantic</c:v>
                </c:pt>
                <c:pt idx="32">
                  <c:v>New England and New York</c:v>
                </c:pt>
              </c:strCache>
            </c:strRef>
          </c:cat>
          <c:val>
            <c:numRef>
              <c:f>'Conservation, Status and De (2)'!$U$20:$U$52</c:f>
              <c:numCache>
                <c:formatCode>#,##0</c:formatCode>
                <c:ptCount val="33"/>
                <c:pt idx="0">
                  <c:v>108553</c:v>
                </c:pt>
                <c:pt idx="2">
                  <c:v>16691</c:v>
                </c:pt>
                <c:pt idx="3">
                  <c:v>245705</c:v>
                </c:pt>
                <c:pt idx="4">
                  <c:v>99183</c:v>
                </c:pt>
                <c:pt idx="5">
                  <c:v>28882</c:v>
                </c:pt>
                <c:pt idx="6">
                  <c:v>89292</c:v>
                </c:pt>
                <c:pt idx="7">
                  <c:v>186414</c:v>
                </c:pt>
                <c:pt idx="8">
                  <c:v>328089</c:v>
                </c:pt>
                <c:pt idx="9">
                  <c:v>141465</c:v>
                </c:pt>
                <c:pt idx="10">
                  <c:v>26184</c:v>
                </c:pt>
                <c:pt idx="11">
                  <c:v>105783</c:v>
                </c:pt>
                <c:pt idx="12">
                  <c:v>48636</c:v>
                </c:pt>
                <c:pt idx="13">
                  <c:v>3116</c:v>
                </c:pt>
                <c:pt idx="14">
                  <c:v>1427995</c:v>
                </c:pt>
                <c:pt idx="15">
                  <c:v>11888</c:v>
                </c:pt>
                <c:pt idx="16">
                  <c:v>131612</c:v>
                </c:pt>
                <c:pt idx="17">
                  <c:v>19929</c:v>
                </c:pt>
                <c:pt idx="18">
                  <c:v>11807</c:v>
                </c:pt>
                <c:pt idx="19">
                  <c:v>31461</c:v>
                </c:pt>
                <c:pt idx="20">
                  <c:v>5116</c:v>
                </c:pt>
                <c:pt idx="21">
                  <c:v>39270</c:v>
                </c:pt>
                <c:pt idx="22">
                  <c:v>10708</c:v>
                </c:pt>
                <c:pt idx="23">
                  <c:v>370622</c:v>
                </c:pt>
                <c:pt idx="24">
                  <c:v>299200</c:v>
                </c:pt>
                <c:pt idx="25">
                  <c:v>151248</c:v>
                </c:pt>
                <c:pt idx="26">
                  <c:v>192718</c:v>
                </c:pt>
                <c:pt idx="27">
                  <c:v>23220</c:v>
                </c:pt>
                <c:pt idx="28">
                  <c:v>50351</c:v>
                </c:pt>
                <c:pt idx="29">
                  <c:v>39907</c:v>
                </c:pt>
                <c:pt idx="30">
                  <c:v>38937</c:v>
                </c:pt>
                <c:pt idx="31">
                  <c:v>552653</c:v>
                </c:pt>
                <c:pt idx="32">
                  <c:v>875342</c:v>
                </c:pt>
              </c:numCache>
            </c:numRef>
          </c:val>
          <c:extLst>
            <c:ext xmlns:c16="http://schemas.microsoft.com/office/drawing/2014/chart" uri="{C3380CC4-5D6E-409C-BE32-E72D297353CC}">
              <c16:uniqueId val="{0000000D-A9B7-483B-811D-A9D28A2578E6}"/>
            </c:ext>
          </c:extLst>
        </c:ser>
        <c:ser>
          <c:idx val="14"/>
          <c:order val="14"/>
          <c:tx>
            <c:strRef>
              <c:f>'Conservation, Status and De (2)'!$V$19</c:f>
              <c:strCache>
                <c:ptCount val="1"/>
                <c:pt idx="0">
                  <c:v>District</c:v>
                </c:pt>
              </c:strCache>
            </c:strRef>
          </c:tx>
          <c:spPr>
            <a:solidFill>
              <a:srgbClr val="996633"/>
            </a:solidFill>
            <a:ln>
              <a:noFill/>
            </a:ln>
            <a:effectLst/>
          </c:spPr>
          <c:invertIfNegative val="0"/>
          <c:cat>
            <c:strRef>
              <c:f>'Conservation, Status and De (2)'!$C$20:$C$52</c:f>
              <c:strCache>
                <c:ptCount val="33"/>
                <c:pt idx="0">
                  <c:v>CT</c:v>
                </c:pt>
                <c:pt idx="1">
                  <c:v>DC</c:v>
                </c:pt>
                <c:pt idx="2">
                  <c:v>DE</c:v>
                </c:pt>
                <c:pt idx="3">
                  <c:v>MA</c:v>
                </c:pt>
                <c:pt idx="4">
                  <c:v>MD</c:v>
                </c:pt>
                <c:pt idx="5">
                  <c:v>ME</c:v>
                </c:pt>
                <c:pt idx="6">
                  <c:v>NH</c:v>
                </c:pt>
                <c:pt idx="7">
                  <c:v>NJ</c:v>
                </c:pt>
                <c:pt idx="8">
                  <c:v>NY</c:v>
                </c:pt>
                <c:pt idx="9">
                  <c:v>PA</c:v>
                </c:pt>
                <c:pt idx="10">
                  <c:v>RI</c:v>
                </c:pt>
                <c:pt idx="11">
                  <c:v>VA</c:v>
                </c:pt>
                <c:pt idx="12">
                  <c:v>VT</c:v>
                </c:pt>
                <c:pt idx="13">
                  <c:v>WV</c:v>
                </c:pt>
                <c:pt idx="14">
                  <c:v>Northeast Region</c:v>
                </c:pt>
                <c:pt idx="15">
                  <c:v>Acadian Plains and Hills</c:v>
                </c:pt>
                <c:pt idx="16">
                  <c:v>Atlantic Coastal Pine Barrens</c:v>
                </c:pt>
                <c:pt idx="17">
                  <c:v>Blue Ridge</c:v>
                </c:pt>
                <c:pt idx="18">
                  <c:v>Central Appalachians</c:v>
                </c:pt>
                <c:pt idx="19">
                  <c:v>Eastern Great Lakes Lowlands</c:v>
                </c:pt>
                <c:pt idx="20">
                  <c:v>Erie Drift Plain</c:v>
                </c:pt>
                <c:pt idx="21">
                  <c:v>Middle Atlantic Coastal Plain</c:v>
                </c:pt>
                <c:pt idx="22">
                  <c:v>North Central Appalachians</c:v>
                </c:pt>
                <c:pt idx="23">
                  <c:v>Northeastern Coastal Zone</c:v>
                </c:pt>
                <c:pt idx="24">
                  <c:v>Northeastern Highlands</c:v>
                </c:pt>
                <c:pt idx="25">
                  <c:v>Northern Allegheny Plateau</c:v>
                </c:pt>
                <c:pt idx="26">
                  <c:v>Northern Piedmont</c:v>
                </c:pt>
                <c:pt idx="27">
                  <c:v>Piedmont</c:v>
                </c:pt>
                <c:pt idx="28">
                  <c:v>Ridge and Valley</c:v>
                </c:pt>
                <c:pt idx="29">
                  <c:v>Southeastern Plains</c:v>
                </c:pt>
                <c:pt idx="30">
                  <c:v>Western Allegheny Plateau</c:v>
                </c:pt>
                <c:pt idx="31">
                  <c:v>Mid-Atlantic</c:v>
                </c:pt>
                <c:pt idx="32">
                  <c:v>New England and New York</c:v>
                </c:pt>
              </c:strCache>
            </c:strRef>
          </c:cat>
          <c:val>
            <c:numRef>
              <c:f>'Conservation, Status and De (2)'!$V$20:$V$52</c:f>
              <c:numCache>
                <c:formatCode>General</c:formatCode>
                <c:ptCount val="33"/>
                <c:pt idx="0">
                  <c:v>98</c:v>
                </c:pt>
                <c:pt idx="3" formatCode="#,##0">
                  <c:v>10584</c:v>
                </c:pt>
                <c:pt idx="5">
                  <c:v>319</c:v>
                </c:pt>
                <c:pt idx="6">
                  <c:v>39</c:v>
                </c:pt>
                <c:pt idx="7" formatCode="#,##0">
                  <c:v>2939</c:v>
                </c:pt>
                <c:pt idx="8" formatCode="#,##0">
                  <c:v>7769</c:v>
                </c:pt>
                <c:pt idx="14" formatCode="#,##0">
                  <c:v>21748</c:v>
                </c:pt>
                <c:pt idx="15">
                  <c:v>308</c:v>
                </c:pt>
                <c:pt idx="16" formatCode="#,##0">
                  <c:v>4013</c:v>
                </c:pt>
                <c:pt idx="19">
                  <c:v>820</c:v>
                </c:pt>
                <c:pt idx="23" formatCode="#,##0">
                  <c:v>2922</c:v>
                </c:pt>
                <c:pt idx="24" formatCode="#,##0">
                  <c:v>9592</c:v>
                </c:pt>
                <c:pt idx="25" formatCode="#,##0">
                  <c:v>1147</c:v>
                </c:pt>
                <c:pt idx="26" formatCode="#,##0">
                  <c:v>2922</c:v>
                </c:pt>
                <c:pt idx="28">
                  <c:v>24</c:v>
                </c:pt>
                <c:pt idx="31" formatCode="#,##0">
                  <c:v>2939</c:v>
                </c:pt>
                <c:pt idx="32" formatCode="#,##0">
                  <c:v>18810</c:v>
                </c:pt>
              </c:numCache>
            </c:numRef>
          </c:val>
          <c:extLst>
            <c:ext xmlns:c16="http://schemas.microsoft.com/office/drawing/2014/chart" uri="{C3380CC4-5D6E-409C-BE32-E72D297353CC}">
              <c16:uniqueId val="{0000000E-A9B7-483B-811D-A9D28A2578E6}"/>
            </c:ext>
          </c:extLst>
        </c:ser>
        <c:ser>
          <c:idx val="15"/>
          <c:order val="15"/>
          <c:tx>
            <c:strRef>
              <c:f>'Conservation, Status and De (2)'!$W$19</c:f>
              <c:strCache>
                <c:ptCount val="1"/>
                <c:pt idx="0">
                  <c:v>Non-governemnt Organization</c:v>
                </c:pt>
              </c:strCache>
            </c:strRef>
          </c:tx>
          <c:spPr>
            <a:solidFill>
              <a:srgbClr val="FFC000"/>
            </a:solidFill>
            <a:ln>
              <a:noFill/>
            </a:ln>
            <a:effectLst/>
          </c:spPr>
          <c:invertIfNegative val="0"/>
          <c:cat>
            <c:strRef>
              <c:f>'Conservation, Status and De (2)'!$C$20:$C$52</c:f>
              <c:strCache>
                <c:ptCount val="33"/>
                <c:pt idx="0">
                  <c:v>CT</c:v>
                </c:pt>
                <c:pt idx="1">
                  <c:v>DC</c:v>
                </c:pt>
                <c:pt idx="2">
                  <c:v>DE</c:v>
                </c:pt>
                <c:pt idx="3">
                  <c:v>MA</c:v>
                </c:pt>
                <c:pt idx="4">
                  <c:v>MD</c:v>
                </c:pt>
                <c:pt idx="5">
                  <c:v>ME</c:v>
                </c:pt>
                <c:pt idx="6">
                  <c:v>NH</c:v>
                </c:pt>
                <c:pt idx="7">
                  <c:v>NJ</c:v>
                </c:pt>
                <c:pt idx="8">
                  <c:v>NY</c:v>
                </c:pt>
                <c:pt idx="9">
                  <c:v>PA</c:v>
                </c:pt>
                <c:pt idx="10">
                  <c:v>RI</c:v>
                </c:pt>
                <c:pt idx="11">
                  <c:v>VA</c:v>
                </c:pt>
                <c:pt idx="12">
                  <c:v>VT</c:v>
                </c:pt>
                <c:pt idx="13">
                  <c:v>WV</c:v>
                </c:pt>
                <c:pt idx="14">
                  <c:v>Northeast Region</c:v>
                </c:pt>
                <c:pt idx="15">
                  <c:v>Acadian Plains and Hills</c:v>
                </c:pt>
                <c:pt idx="16">
                  <c:v>Atlantic Coastal Pine Barrens</c:v>
                </c:pt>
                <c:pt idx="17">
                  <c:v>Blue Ridge</c:v>
                </c:pt>
                <c:pt idx="18">
                  <c:v>Central Appalachians</c:v>
                </c:pt>
                <c:pt idx="19">
                  <c:v>Eastern Great Lakes Lowlands</c:v>
                </c:pt>
                <c:pt idx="20">
                  <c:v>Erie Drift Plain</c:v>
                </c:pt>
                <c:pt idx="21">
                  <c:v>Middle Atlantic Coastal Plain</c:v>
                </c:pt>
                <c:pt idx="22">
                  <c:v>North Central Appalachians</c:v>
                </c:pt>
                <c:pt idx="23">
                  <c:v>Northeastern Coastal Zone</c:v>
                </c:pt>
                <c:pt idx="24">
                  <c:v>Northeastern Highlands</c:v>
                </c:pt>
                <c:pt idx="25">
                  <c:v>Northern Allegheny Plateau</c:v>
                </c:pt>
                <c:pt idx="26">
                  <c:v>Northern Piedmont</c:v>
                </c:pt>
                <c:pt idx="27">
                  <c:v>Piedmont</c:v>
                </c:pt>
                <c:pt idx="28">
                  <c:v>Ridge and Valley</c:v>
                </c:pt>
                <c:pt idx="29">
                  <c:v>Southeastern Plains</c:v>
                </c:pt>
                <c:pt idx="30">
                  <c:v>Western Allegheny Plateau</c:v>
                </c:pt>
                <c:pt idx="31">
                  <c:v>Mid-Atlantic</c:v>
                </c:pt>
                <c:pt idx="32">
                  <c:v>New England and New York</c:v>
                </c:pt>
              </c:strCache>
            </c:strRef>
          </c:cat>
          <c:val>
            <c:numRef>
              <c:f>'Conservation, Status and De (2)'!$W$20:$W$52</c:f>
              <c:numCache>
                <c:formatCode>#,##0</c:formatCode>
                <c:ptCount val="33"/>
                <c:pt idx="0">
                  <c:v>85055</c:v>
                </c:pt>
                <c:pt idx="2">
                  <c:v>22961</c:v>
                </c:pt>
                <c:pt idx="3">
                  <c:v>108682</c:v>
                </c:pt>
                <c:pt idx="4">
                  <c:v>24507</c:v>
                </c:pt>
                <c:pt idx="5">
                  <c:v>367511</c:v>
                </c:pt>
                <c:pt idx="6">
                  <c:v>117249</c:v>
                </c:pt>
                <c:pt idx="7">
                  <c:v>72859</c:v>
                </c:pt>
                <c:pt idx="8">
                  <c:v>128381</c:v>
                </c:pt>
                <c:pt idx="9">
                  <c:v>120206</c:v>
                </c:pt>
                <c:pt idx="10">
                  <c:v>17789</c:v>
                </c:pt>
                <c:pt idx="11">
                  <c:v>106557</c:v>
                </c:pt>
                <c:pt idx="12">
                  <c:v>38805</c:v>
                </c:pt>
                <c:pt idx="13">
                  <c:v>19046</c:v>
                </c:pt>
                <c:pt idx="14">
                  <c:v>1229608</c:v>
                </c:pt>
                <c:pt idx="15">
                  <c:v>133556</c:v>
                </c:pt>
                <c:pt idx="16">
                  <c:v>53472</c:v>
                </c:pt>
                <c:pt idx="17">
                  <c:v>22275</c:v>
                </c:pt>
                <c:pt idx="18">
                  <c:v>28805</c:v>
                </c:pt>
                <c:pt idx="19">
                  <c:v>30259</c:v>
                </c:pt>
                <c:pt idx="20">
                  <c:v>6647</c:v>
                </c:pt>
                <c:pt idx="21">
                  <c:v>100942</c:v>
                </c:pt>
                <c:pt idx="22">
                  <c:v>53195</c:v>
                </c:pt>
                <c:pt idx="23">
                  <c:v>174240</c:v>
                </c:pt>
                <c:pt idx="24">
                  <c:v>482594</c:v>
                </c:pt>
                <c:pt idx="25">
                  <c:v>17345</c:v>
                </c:pt>
                <c:pt idx="26">
                  <c:v>32566</c:v>
                </c:pt>
                <c:pt idx="27">
                  <c:v>2353</c:v>
                </c:pt>
                <c:pt idx="28">
                  <c:v>60353</c:v>
                </c:pt>
                <c:pt idx="29">
                  <c:v>19103</c:v>
                </c:pt>
                <c:pt idx="30">
                  <c:v>11904</c:v>
                </c:pt>
                <c:pt idx="31">
                  <c:v>366137</c:v>
                </c:pt>
                <c:pt idx="32">
                  <c:v>863471</c:v>
                </c:pt>
              </c:numCache>
            </c:numRef>
          </c:val>
          <c:extLst>
            <c:ext xmlns:c16="http://schemas.microsoft.com/office/drawing/2014/chart" uri="{C3380CC4-5D6E-409C-BE32-E72D297353CC}">
              <c16:uniqueId val="{0000000F-A9B7-483B-811D-A9D28A2578E6}"/>
            </c:ext>
          </c:extLst>
        </c:ser>
        <c:ser>
          <c:idx val="16"/>
          <c:order val="16"/>
          <c:tx>
            <c:strRef>
              <c:f>'Conservation, Status and De (2)'!$X$19</c:f>
              <c:strCache>
                <c:ptCount val="1"/>
                <c:pt idx="0">
                  <c:v>Private Conservation</c:v>
                </c:pt>
              </c:strCache>
            </c:strRef>
          </c:tx>
          <c:spPr>
            <a:solidFill>
              <a:srgbClr val="7030A0"/>
            </a:solidFill>
            <a:ln>
              <a:noFill/>
            </a:ln>
            <a:effectLst/>
          </c:spPr>
          <c:invertIfNegative val="0"/>
          <c:cat>
            <c:strRef>
              <c:f>'Conservation, Status and De (2)'!$C$20:$C$52</c:f>
              <c:strCache>
                <c:ptCount val="33"/>
                <c:pt idx="0">
                  <c:v>CT</c:v>
                </c:pt>
                <c:pt idx="1">
                  <c:v>DC</c:v>
                </c:pt>
                <c:pt idx="2">
                  <c:v>DE</c:v>
                </c:pt>
                <c:pt idx="3">
                  <c:v>MA</c:v>
                </c:pt>
                <c:pt idx="4">
                  <c:v>MD</c:v>
                </c:pt>
                <c:pt idx="5">
                  <c:v>ME</c:v>
                </c:pt>
                <c:pt idx="6">
                  <c:v>NH</c:v>
                </c:pt>
                <c:pt idx="7">
                  <c:v>NJ</c:v>
                </c:pt>
                <c:pt idx="8">
                  <c:v>NY</c:v>
                </c:pt>
                <c:pt idx="9">
                  <c:v>PA</c:v>
                </c:pt>
                <c:pt idx="10">
                  <c:v>RI</c:v>
                </c:pt>
                <c:pt idx="11">
                  <c:v>VA</c:v>
                </c:pt>
                <c:pt idx="12">
                  <c:v>VT</c:v>
                </c:pt>
                <c:pt idx="13">
                  <c:v>WV</c:v>
                </c:pt>
                <c:pt idx="14">
                  <c:v>Northeast Region</c:v>
                </c:pt>
                <c:pt idx="15">
                  <c:v>Acadian Plains and Hills</c:v>
                </c:pt>
                <c:pt idx="16">
                  <c:v>Atlantic Coastal Pine Barrens</c:v>
                </c:pt>
                <c:pt idx="17">
                  <c:v>Blue Ridge</c:v>
                </c:pt>
                <c:pt idx="18">
                  <c:v>Central Appalachians</c:v>
                </c:pt>
                <c:pt idx="19">
                  <c:v>Eastern Great Lakes Lowlands</c:v>
                </c:pt>
                <c:pt idx="20">
                  <c:v>Erie Drift Plain</c:v>
                </c:pt>
                <c:pt idx="21">
                  <c:v>Middle Atlantic Coastal Plain</c:v>
                </c:pt>
                <c:pt idx="22">
                  <c:v>North Central Appalachians</c:v>
                </c:pt>
                <c:pt idx="23">
                  <c:v>Northeastern Coastal Zone</c:v>
                </c:pt>
                <c:pt idx="24">
                  <c:v>Northeastern Highlands</c:v>
                </c:pt>
                <c:pt idx="25">
                  <c:v>Northern Allegheny Plateau</c:v>
                </c:pt>
                <c:pt idx="26">
                  <c:v>Northern Piedmont</c:v>
                </c:pt>
                <c:pt idx="27">
                  <c:v>Piedmont</c:v>
                </c:pt>
                <c:pt idx="28">
                  <c:v>Ridge and Valley</c:v>
                </c:pt>
                <c:pt idx="29">
                  <c:v>Southeastern Plains</c:v>
                </c:pt>
                <c:pt idx="30">
                  <c:v>Western Allegheny Plateau</c:v>
                </c:pt>
                <c:pt idx="31">
                  <c:v>Mid-Atlantic</c:v>
                </c:pt>
                <c:pt idx="32">
                  <c:v>New England and New York</c:v>
                </c:pt>
              </c:strCache>
            </c:strRef>
          </c:cat>
          <c:val>
            <c:numRef>
              <c:f>'Conservation, Status and De (2)'!$X$20:$X$52</c:f>
              <c:numCache>
                <c:formatCode>#,##0</c:formatCode>
                <c:ptCount val="33"/>
                <c:pt idx="0">
                  <c:v>14217</c:v>
                </c:pt>
                <c:pt idx="2">
                  <c:v>5663</c:v>
                </c:pt>
                <c:pt idx="3">
                  <c:v>1763</c:v>
                </c:pt>
                <c:pt idx="4">
                  <c:v>4574</c:v>
                </c:pt>
                <c:pt idx="5">
                  <c:v>722</c:v>
                </c:pt>
                <c:pt idx="6">
                  <c:v>3123</c:v>
                </c:pt>
                <c:pt idx="7">
                  <c:v>1037</c:v>
                </c:pt>
                <c:pt idx="8">
                  <c:v>3571</c:v>
                </c:pt>
                <c:pt idx="9">
                  <c:v>109488</c:v>
                </c:pt>
                <c:pt idx="10">
                  <c:v>2098</c:v>
                </c:pt>
                <c:pt idx="11">
                  <c:v>173311</c:v>
                </c:pt>
                <c:pt idx="12">
                  <c:v>147</c:v>
                </c:pt>
                <c:pt idx="13">
                  <c:v>16037</c:v>
                </c:pt>
                <c:pt idx="14">
                  <c:v>335751</c:v>
                </c:pt>
                <c:pt idx="15" formatCode="General">
                  <c:v>576</c:v>
                </c:pt>
                <c:pt idx="16" formatCode="General">
                  <c:v>452</c:v>
                </c:pt>
                <c:pt idx="17" formatCode="General">
                  <c:v>581</c:v>
                </c:pt>
                <c:pt idx="18">
                  <c:v>173223</c:v>
                </c:pt>
                <c:pt idx="19" formatCode="General">
                  <c:v>239</c:v>
                </c:pt>
                <c:pt idx="20" formatCode="General">
                  <c:v>728</c:v>
                </c:pt>
                <c:pt idx="21">
                  <c:v>4622</c:v>
                </c:pt>
                <c:pt idx="22">
                  <c:v>40182</c:v>
                </c:pt>
                <c:pt idx="23">
                  <c:v>11788</c:v>
                </c:pt>
                <c:pt idx="24">
                  <c:v>13498</c:v>
                </c:pt>
                <c:pt idx="25">
                  <c:v>5332</c:v>
                </c:pt>
                <c:pt idx="26">
                  <c:v>44194</c:v>
                </c:pt>
                <c:pt idx="27">
                  <c:v>7416</c:v>
                </c:pt>
                <c:pt idx="28">
                  <c:v>21933</c:v>
                </c:pt>
                <c:pt idx="29">
                  <c:v>3242</c:v>
                </c:pt>
                <c:pt idx="30">
                  <c:v>7744</c:v>
                </c:pt>
                <c:pt idx="31">
                  <c:v>310110</c:v>
                </c:pt>
                <c:pt idx="32">
                  <c:v>25641</c:v>
                </c:pt>
              </c:numCache>
            </c:numRef>
          </c:val>
          <c:extLst>
            <c:ext xmlns:c16="http://schemas.microsoft.com/office/drawing/2014/chart" uri="{C3380CC4-5D6E-409C-BE32-E72D297353CC}">
              <c16:uniqueId val="{00000010-A9B7-483B-811D-A9D28A2578E6}"/>
            </c:ext>
          </c:extLst>
        </c:ser>
        <c:ser>
          <c:idx val="17"/>
          <c:order val="17"/>
          <c:tx>
            <c:strRef>
              <c:f>'Conservation, Status and De (2)'!$Y$19</c:f>
              <c:strCache>
                <c:ptCount val="1"/>
                <c:pt idx="0">
                  <c:v>Federal Easement</c:v>
                </c:pt>
              </c:strCache>
            </c:strRef>
          </c:tx>
          <c:spPr>
            <a:solidFill>
              <a:srgbClr val="339966"/>
            </a:solidFill>
            <a:ln>
              <a:noFill/>
            </a:ln>
            <a:effectLst/>
          </c:spPr>
          <c:invertIfNegative val="0"/>
          <c:cat>
            <c:strRef>
              <c:f>'Conservation, Status and De (2)'!$C$20:$C$52</c:f>
              <c:strCache>
                <c:ptCount val="33"/>
                <c:pt idx="0">
                  <c:v>CT</c:v>
                </c:pt>
                <c:pt idx="1">
                  <c:v>DC</c:v>
                </c:pt>
                <c:pt idx="2">
                  <c:v>DE</c:v>
                </c:pt>
                <c:pt idx="3">
                  <c:v>MA</c:v>
                </c:pt>
                <c:pt idx="4">
                  <c:v>MD</c:v>
                </c:pt>
                <c:pt idx="5">
                  <c:v>ME</c:v>
                </c:pt>
                <c:pt idx="6">
                  <c:v>NH</c:v>
                </c:pt>
                <c:pt idx="7">
                  <c:v>NJ</c:v>
                </c:pt>
                <c:pt idx="8">
                  <c:v>NY</c:v>
                </c:pt>
                <c:pt idx="9">
                  <c:v>PA</c:v>
                </c:pt>
                <c:pt idx="10">
                  <c:v>RI</c:v>
                </c:pt>
                <c:pt idx="11">
                  <c:v>VA</c:v>
                </c:pt>
                <c:pt idx="12">
                  <c:v>VT</c:v>
                </c:pt>
                <c:pt idx="13">
                  <c:v>WV</c:v>
                </c:pt>
                <c:pt idx="14">
                  <c:v>Northeast Region</c:v>
                </c:pt>
                <c:pt idx="15">
                  <c:v>Acadian Plains and Hills</c:v>
                </c:pt>
                <c:pt idx="16">
                  <c:v>Atlantic Coastal Pine Barrens</c:v>
                </c:pt>
                <c:pt idx="17">
                  <c:v>Blue Ridge</c:v>
                </c:pt>
                <c:pt idx="18">
                  <c:v>Central Appalachians</c:v>
                </c:pt>
                <c:pt idx="19">
                  <c:v>Eastern Great Lakes Lowlands</c:v>
                </c:pt>
                <c:pt idx="20">
                  <c:v>Erie Drift Plain</c:v>
                </c:pt>
                <c:pt idx="21">
                  <c:v>Middle Atlantic Coastal Plain</c:v>
                </c:pt>
                <c:pt idx="22">
                  <c:v>North Central Appalachians</c:v>
                </c:pt>
                <c:pt idx="23">
                  <c:v>Northeastern Coastal Zone</c:v>
                </c:pt>
                <c:pt idx="24">
                  <c:v>Northeastern Highlands</c:v>
                </c:pt>
                <c:pt idx="25">
                  <c:v>Northern Allegheny Plateau</c:v>
                </c:pt>
                <c:pt idx="26">
                  <c:v>Northern Piedmont</c:v>
                </c:pt>
                <c:pt idx="27">
                  <c:v>Piedmont</c:v>
                </c:pt>
                <c:pt idx="28">
                  <c:v>Ridge and Valley</c:v>
                </c:pt>
                <c:pt idx="29">
                  <c:v>Southeastern Plains</c:v>
                </c:pt>
                <c:pt idx="30">
                  <c:v>Western Allegheny Plateau</c:v>
                </c:pt>
                <c:pt idx="31">
                  <c:v>Mid-Atlantic</c:v>
                </c:pt>
                <c:pt idx="32">
                  <c:v>New England and New York</c:v>
                </c:pt>
              </c:strCache>
            </c:strRef>
          </c:cat>
          <c:val>
            <c:numRef>
              <c:f>'Conservation, Status and De (2)'!$Y$20:$Y$52</c:f>
              <c:numCache>
                <c:formatCode>General</c:formatCode>
                <c:ptCount val="33"/>
                <c:pt idx="0">
                  <c:v>19</c:v>
                </c:pt>
                <c:pt idx="2" formatCode="#,##0">
                  <c:v>8007</c:v>
                </c:pt>
                <c:pt idx="3" formatCode="#,##0">
                  <c:v>4430</c:v>
                </c:pt>
                <c:pt idx="4" formatCode="#,##0">
                  <c:v>12392</c:v>
                </c:pt>
                <c:pt idx="5" formatCode="#,##0">
                  <c:v>29353</c:v>
                </c:pt>
                <c:pt idx="6" formatCode="#,##0">
                  <c:v>63692</c:v>
                </c:pt>
                <c:pt idx="8" formatCode="#,##0">
                  <c:v>53267</c:v>
                </c:pt>
                <c:pt idx="9" formatCode="#,##0">
                  <c:v>11476</c:v>
                </c:pt>
                <c:pt idx="10" formatCode="#,##0">
                  <c:v>629</c:v>
                </c:pt>
                <c:pt idx="11" formatCode="#,##0">
                  <c:v>17425</c:v>
                </c:pt>
                <c:pt idx="12" formatCode="#,##0">
                  <c:v>8211</c:v>
                </c:pt>
                <c:pt idx="13" formatCode="#,##0">
                  <c:v>2016</c:v>
                </c:pt>
                <c:pt idx="14" formatCode="#,##0">
                  <c:v>210917</c:v>
                </c:pt>
                <c:pt idx="15" formatCode="#,##0">
                  <c:v>12821</c:v>
                </c:pt>
                <c:pt idx="16">
                  <c:v>161</c:v>
                </c:pt>
                <c:pt idx="17" formatCode="#,##0">
                  <c:v>1054</c:v>
                </c:pt>
                <c:pt idx="18">
                  <c:v>505</c:v>
                </c:pt>
                <c:pt idx="19" formatCode="#,##0">
                  <c:v>40595</c:v>
                </c:pt>
                <c:pt idx="20" formatCode="#,##0">
                  <c:v>8257</c:v>
                </c:pt>
                <c:pt idx="21" formatCode="#,##0">
                  <c:v>20946</c:v>
                </c:pt>
                <c:pt idx="22">
                  <c:v>794</c:v>
                </c:pt>
                <c:pt idx="23" formatCode="#,##0">
                  <c:v>15756</c:v>
                </c:pt>
                <c:pt idx="24" formatCode="#,##0">
                  <c:v>77328</c:v>
                </c:pt>
                <c:pt idx="25" formatCode="#,##0">
                  <c:v>9787</c:v>
                </c:pt>
                <c:pt idx="26" formatCode="#,##0">
                  <c:v>1133</c:v>
                </c:pt>
                <c:pt idx="27" formatCode="#,##0">
                  <c:v>10915</c:v>
                </c:pt>
                <c:pt idx="28" formatCode="#,##0">
                  <c:v>7852</c:v>
                </c:pt>
                <c:pt idx="29" formatCode="#,##0">
                  <c:v>2537</c:v>
                </c:pt>
                <c:pt idx="30">
                  <c:v>475</c:v>
                </c:pt>
                <c:pt idx="31" formatCode="#,##0">
                  <c:v>51316</c:v>
                </c:pt>
                <c:pt idx="32" formatCode="#,##0">
                  <c:v>159601</c:v>
                </c:pt>
              </c:numCache>
            </c:numRef>
          </c:val>
          <c:extLst>
            <c:ext xmlns:c16="http://schemas.microsoft.com/office/drawing/2014/chart" uri="{C3380CC4-5D6E-409C-BE32-E72D297353CC}">
              <c16:uniqueId val="{00000011-A9B7-483B-811D-A9D28A2578E6}"/>
            </c:ext>
          </c:extLst>
        </c:ser>
        <c:ser>
          <c:idx val="18"/>
          <c:order val="18"/>
          <c:tx>
            <c:strRef>
              <c:f>'Conservation, Status and De (2)'!$Z$19</c:f>
              <c:strCache>
                <c:ptCount val="1"/>
                <c:pt idx="0">
                  <c:v>State Easement</c:v>
                </c:pt>
              </c:strCache>
            </c:strRef>
          </c:tx>
          <c:spPr>
            <a:solidFill>
              <a:schemeClr val="accent1">
                <a:lumMod val="75000"/>
              </a:schemeClr>
            </a:solidFill>
            <a:ln>
              <a:noFill/>
            </a:ln>
            <a:effectLst/>
          </c:spPr>
          <c:invertIfNegative val="0"/>
          <c:cat>
            <c:strRef>
              <c:f>'Conservation, Status and De (2)'!$C$20:$C$52</c:f>
              <c:strCache>
                <c:ptCount val="33"/>
                <c:pt idx="0">
                  <c:v>CT</c:v>
                </c:pt>
                <c:pt idx="1">
                  <c:v>DC</c:v>
                </c:pt>
                <c:pt idx="2">
                  <c:v>DE</c:v>
                </c:pt>
                <c:pt idx="3">
                  <c:v>MA</c:v>
                </c:pt>
                <c:pt idx="4">
                  <c:v>MD</c:v>
                </c:pt>
                <c:pt idx="5">
                  <c:v>ME</c:v>
                </c:pt>
                <c:pt idx="6">
                  <c:v>NH</c:v>
                </c:pt>
                <c:pt idx="7">
                  <c:v>NJ</c:v>
                </c:pt>
                <c:pt idx="8">
                  <c:v>NY</c:v>
                </c:pt>
                <c:pt idx="9">
                  <c:v>PA</c:v>
                </c:pt>
                <c:pt idx="10">
                  <c:v>RI</c:v>
                </c:pt>
                <c:pt idx="11">
                  <c:v>VA</c:v>
                </c:pt>
                <c:pt idx="12">
                  <c:v>VT</c:v>
                </c:pt>
                <c:pt idx="13">
                  <c:v>WV</c:v>
                </c:pt>
                <c:pt idx="14">
                  <c:v>Northeast Region</c:v>
                </c:pt>
                <c:pt idx="15">
                  <c:v>Acadian Plains and Hills</c:v>
                </c:pt>
                <c:pt idx="16">
                  <c:v>Atlantic Coastal Pine Barrens</c:v>
                </c:pt>
                <c:pt idx="17">
                  <c:v>Blue Ridge</c:v>
                </c:pt>
                <c:pt idx="18">
                  <c:v>Central Appalachians</c:v>
                </c:pt>
                <c:pt idx="19">
                  <c:v>Eastern Great Lakes Lowlands</c:v>
                </c:pt>
                <c:pt idx="20">
                  <c:v>Erie Drift Plain</c:v>
                </c:pt>
                <c:pt idx="21">
                  <c:v>Middle Atlantic Coastal Plain</c:v>
                </c:pt>
                <c:pt idx="22">
                  <c:v>North Central Appalachians</c:v>
                </c:pt>
                <c:pt idx="23">
                  <c:v>Northeastern Coastal Zone</c:v>
                </c:pt>
                <c:pt idx="24">
                  <c:v>Northeastern Highlands</c:v>
                </c:pt>
                <c:pt idx="25">
                  <c:v>Northern Allegheny Plateau</c:v>
                </c:pt>
                <c:pt idx="26">
                  <c:v>Northern Piedmont</c:v>
                </c:pt>
                <c:pt idx="27">
                  <c:v>Piedmont</c:v>
                </c:pt>
                <c:pt idx="28">
                  <c:v>Ridge and Valley</c:v>
                </c:pt>
                <c:pt idx="29">
                  <c:v>Southeastern Plains</c:v>
                </c:pt>
                <c:pt idx="30">
                  <c:v>Western Allegheny Plateau</c:v>
                </c:pt>
                <c:pt idx="31">
                  <c:v>Mid-Atlantic</c:v>
                </c:pt>
                <c:pt idx="32">
                  <c:v>New England and New York</c:v>
                </c:pt>
              </c:strCache>
            </c:strRef>
          </c:cat>
          <c:val>
            <c:numRef>
              <c:f>'Conservation, Status and De (2)'!$Z$20:$Z$52</c:f>
              <c:numCache>
                <c:formatCode>#,##0</c:formatCode>
                <c:ptCount val="33"/>
                <c:pt idx="0">
                  <c:v>37957</c:v>
                </c:pt>
                <c:pt idx="2">
                  <c:v>18829</c:v>
                </c:pt>
                <c:pt idx="3">
                  <c:v>101784</c:v>
                </c:pt>
                <c:pt idx="4">
                  <c:v>201544</c:v>
                </c:pt>
                <c:pt idx="5">
                  <c:v>423725</c:v>
                </c:pt>
                <c:pt idx="6">
                  <c:v>359385</c:v>
                </c:pt>
                <c:pt idx="7">
                  <c:v>47167</c:v>
                </c:pt>
                <c:pt idx="8">
                  <c:v>857341</c:v>
                </c:pt>
                <c:pt idx="9">
                  <c:v>4193</c:v>
                </c:pt>
                <c:pt idx="10">
                  <c:v>22660</c:v>
                </c:pt>
                <c:pt idx="11">
                  <c:v>917694</c:v>
                </c:pt>
                <c:pt idx="12">
                  <c:v>145884</c:v>
                </c:pt>
                <c:pt idx="13">
                  <c:v>1144</c:v>
                </c:pt>
                <c:pt idx="14">
                  <c:v>3139308</c:v>
                </c:pt>
                <c:pt idx="15">
                  <c:v>136266</c:v>
                </c:pt>
                <c:pt idx="16">
                  <c:v>6244</c:v>
                </c:pt>
                <c:pt idx="17">
                  <c:v>78693</c:v>
                </c:pt>
                <c:pt idx="18">
                  <c:v>4398</c:v>
                </c:pt>
                <c:pt idx="19">
                  <c:v>13013</c:v>
                </c:pt>
                <c:pt idx="20" formatCode="General">
                  <c:v>87</c:v>
                </c:pt>
                <c:pt idx="21">
                  <c:v>186039</c:v>
                </c:pt>
                <c:pt idx="22">
                  <c:v>6652</c:v>
                </c:pt>
                <c:pt idx="23">
                  <c:v>115192</c:v>
                </c:pt>
                <c:pt idx="24">
                  <c:v>1704041</c:v>
                </c:pt>
                <c:pt idx="25">
                  <c:v>2005</c:v>
                </c:pt>
                <c:pt idx="26">
                  <c:v>255883</c:v>
                </c:pt>
                <c:pt idx="27">
                  <c:v>235202</c:v>
                </c:pt>
                <c:pt idx="28">
                  <c:v>257636</c:v>
                </c:pt>
                <c:pt idx="29">
                  <c:v>137598</c:v>
                </c:pt>
                <c:pt idx="30" formatCode="General">
                  <c:v>357</c:v>
                </c:pt>
                <c:pt idx="31">
                  <c:v>1190571</c:v>
                </c:pt>
                <c:pt idx="32">
                  <c:v>1948737</c:v>
                </c:pt>
              </c:numCache>
            </c:numRef>
          </c:val>
          <c:extLst>
            <c:ext xmlns:c16="http://schemas.microsoft.com/office/drawing/2014/chart" uri="{C3380CC4-5D6E-409C-BE32-E72D297353CC}">
              <c16:uniqueId val="{00000012-A9B7-483B-811D-A9D28A2578E6}"/>
            </c:ext>
          </c:extLst>
        </c:ser>
        <c:ser>
          <c:idx val="19"/>
          <c:order val="19"/>
          <c:tx>
            <c:strRef>
              <c:f>'Conservation, Status and De (2)'!$AA$19</c:f>
              <c:strCache>
                <c:ptCount val="1"/>
                <c:pt idx="0">
                  <c:v>Local Easement</c:v>
                </c:pt>
              </c:strCache>
            </c:strRef>
          </c:tx>
          <c:spPr>
            <a:solidFill>
              <a:srgbClr val="CC0099"/>
            </a:solidFill>
            <a:ln>
              <a:noFill/>
            </a:ln>
            <a:effectLst/>
          </c:spPr>
          <c:invertIfNegative val="0"/>
          <c:cat>
            <c:strRef>
              <c:f>'Conservation, Status and De (2)'!$C$20:$C$52</c:f>
              <c:strCache>
                <c:ptCount val="33"/>
                <c:pt idx="0">
                  <c:v>CT</c:v>
                </c:pt>
                <c:pt idx="1">
                  <c:v>DC</c:v>
                </c:pt>
                <c:pt idx="2">
                  <c:v>DE</c:v>
                </c:pt>
                <c:pt idx="3">
                  <c:v>MA</c:v>
                </c:pt>
                <c:pt idx="4">
                  <c:v>MD</c:v>
                </c:pt>
                <c:pt idx="5">
                  <c:v>ME</c:v>
                </c:pt>
                <c:pt idx="6">
                  <c:v>NH</c:v>
                </c:pt>
                <c:pt idx="7">
                  <c:v>NJ</c:v>
                </c:pt>
                <c:pt idx="8">
                  <c:v>NY</c:v>
                </c:pt>
                <c:pt idx="9">
                  <c:v>PA</c:v>
                </c:pt>
                <c:pt idx="10">
                  <c:v>RI</c:v>
                </c:pt>
                <c:pt idx="11">
                  <c:v>VA</c:v>
                </c:pt>
                <c:pt idx="12">
                  <c:v>VT</c:v>
                </c:pt>
                <c:pt idx="13">
                  <c:v>WV</c:v>
                </c:pt>
                <c:pt idx="14">
                  <c:v>Northeast Region</c:v>
                </c:pt>
                <c:pt idx="15">
                  <c:v>Acadian Plains and Hills</c:v>
                </c:pt>
                <c:pt idx="16">
                  <c:v>Atlantic Coastal Pine Barrens</c:v>
                </c:pt>
                <c:pt idx="17">
                  <c:v>Blue Ridge</c:v>
                </c:pt>
                <c:pt idx="18">
                  <c:v>Central Appalachians</c:v>
                </c:pt>
                <c:pt idx="19">
                  <c:v>Eastern Great Lakes Lowlands</c:v>
                </c:pt>
                <c:pt idx="20">
                  <c:v>Erie Drift Plain</c:v>
                </c:pt>
                <c:pt idx="21">
                  <c:v>Middle Atlantic Coastal Plain</c:v>
                </c:pt>
                <c:pt idx="22">
                  <c:v>North Central Appalachians</c:v>
                </c:pt>
                <c:pt idx="23">
                  <c:v>Northeastern Coastal Zone</c:v>
                </c:pt>
                <c:pt idx="24">
                  <c:v>Northeastern Highlands</c:v>
                </c:pt>
                <c:pt idx="25">
                  <c:v>Northern Allegheny Plateau</c:v>
                </c:pt>
                <c:pt idx="26">
                  <c:v>Northern Piedmont</c:v>
                </c:pt>
                <c:pt idx="27">
                  <c:v>Piedmont</c:v>
                </c:pt>
                <c:pt idx="28">
                  <c:v>Ridge and Valley</c:v>
                </c:pt>
                <c:pt idx="29">
                  <c:v>Southeastern Plains</c:v>
                </c:pt>
                <c:pt idx="30">
                  <c:v>Western Allegheny Plateau</c:v>
                </c:pt>
                <c:pt idx="31">
                  <c:v>Mid-Atlantic</c:v>
                </c:pt>
                <c:pt idx="32">
                  <c:v>New England and New York</c:v>
                </c:pt>
              </c:strCache>
            </c:strRef>
          </c:cat>
          <c:val>
            <c:numRef>
              <c:f>'Conservation, Status and De (2)'!$AA$20:$AA$52</c:f>
              <c:numCache>
                <c:formatCode>#,##0</c:formatCode>
                <c:ptCount val="33"/>
                <c:pt idx="0">
                  <c:v>1315</c:v>
                </c:pt>
                <c:pt idx="2">
                  <c:v>18616</c:v>
                </c:pt>
                <c:pt idx="3">
                  <c:v>45160</c:v>
                </c:pt>
                <c:pt idx="4">
                  <c:v>113515</c:v>
                </c:pt>
                <c:pt idx="5">
                  <c:v>4605</c:v>
                </c:pt>
                <c:pt idx="6">
                  <c:v>81902</c:v>
                </c:pt>
                <c:pt idx="8">
                  <c:v>55189</c:v>
                </c:pt>
                <c:pt idx="9">
                  <c:v>481</c:v>
                </c:pt>
                <c:pt idx="10">
                  <c:v>4723</c:v>
                </c:pt>
                <c:pt idx="11">
                  <c:v>81837</c:v>
                </c:pt>
                <c:pt idx="12">
                  <c:v>1379</c:v>
                </c:pt>
                <c:pt idx="13">
                  <c:v>10</c:v>
                </c:pt>
                <c:pt idx="14">
                  <c:v>408732</c:v>
                </c:pt>
                <c:pt idx="15">
                  <c:v>1752</c:v>
                </c:pt>
                <c:pt idx="16">
                  <c:v>6372</c:v>
                </c:pt>
                <c:pt idx="17">
                  <c:v>8276</c:v>
                </c:pt>
                <c:pt idx="18">
                  <c:v>1105</c:v>
                </c:pt>
                <c:pt idx="19" formatCode="General">
                  <c:v>42</c:v>
                </c:pt>
                <c:pt idx="21">
                  <c:v>48659</c:v>
                </c:pt>
                <c:pt idx="23">
                  <c:v>60847</c:v>
                </c:pt>
                <c:pt idx="24">
                  <c:v>85212</c:v>
                </c:pt>
                <c:pt idx="25">
                  <c:v>40040</c:v>
                </c:pt>
                <c:pt idx="26">
                  <c:v>81609</c:v>
                </c:pt>
                <c:pt idx="27">
                  <c:v>16129</c:v>
                </c:pt>
                <c:pt idx="28">
                  <c:v>15726</c:v>
                </c:pt>
                <c:pt idx="29">
                  <c:v>42963</c:v>
                </c:pt>
                <c:pt idx="31">
                  <c:v>214458</c:v>
                </c:pt>
                <c:pt idx="32">
                  <c:v>194274</c:v>
                </c:pt>
              </c:numCache>
            </c:numRef>
          </c:val>
          <c:extLst>
            <c:ext xmlns:c16="http://schemas.microsoft.com/office/drawing/2014/chart" uri="{C3380CC4-5D6E-409C-BE32-E72D297353CC}">
              <c16:uniqueId val="{00000013-A9B7-483B-811D-A9D28A2578E6}"/>
            </c:ext>
          </c:extLst>
        </c:ser>
        <c:ser>
          <c:idx val="20"/>
          <c:order val="20"/>
          <c:tx>
            <c:strRef>
              <c:f>'Conservation, Status and De (2)'!$AB$19</c:f>
              <c:strCache>
                <c:ptCount val="1"/>
                <c:pt idx="0">
                  <c:v>District Easement</c:v>
                </c:pt>
              </c:strCache>
            </c:strRef>
          </c:tx>
          <c:spPr>
            <a:solidFill>
              <a:schemeClr val="accent4">
                <a:lumMod val="75000"/>
              </a:schemeClr>
            </a:solidFill>
            <a:ln>
              <a:noFill/>
            </a:ln>
            <a:effectLst/>
          </c:spPr>
          <c:invertIfNegative val="0"/>
          <c:cat>
            <c:strRef>
              <c:f>'Conservation, Status and De (2)'!$C$20:$C$52</c:f>
              <c:strCache>
                <c:ptCount val="33"/>
                <c:pt idx="0">
                  <c:v>CT</c:v>
                </c:pt>
                <c:pt idx="1">
                  <c:v>DC</c:v>
                </c:pt>
                <c:pt idx="2">
                  <c:v>DE</c:v>
                </c:pt>
                <c:pt idx="3">
                  <c:v>MA</c:v>
                </c:pt>
                <c:pt idx="4">
                  <c:v>MD</c:v>
                </c:pt>
                <c:pt idx="5">
                  <c:v>ME</c:v>
                </c:pt>
                <c:pt idx="6">
                  <c:v>NH</c:v>
                </c:pt>
                <c:pt idx="7">
                  <c:v>NJ</c:v>
                </c:pt>
                <c:pt idx="8">
                  <c:v>NY</c:v>
                </c:pt>
                <c:pt idx="9">
                  <c:v>PA</c:v>
                </c:pt>
                <c:pt idx="10">
                  <c:v>RI</c:v>
                </c:pt>
                <c:pt idx="11">
                  <c:v>VA</c:v>
                </c:pt>
                <c:pt idx="12">
                  <c:v>VT</c:v>
                </c:pt>
                <c:pt idx="13">
                  <c:v>WV</c:v>
                </c:pt>
                <c:pt idx="14">
                  <c:v>Northeast Region</c:v>
                </c:pt>
                <c:pt idx="15">
                  <c:v>Acadian Plains and Hills</c:v>
                </c:pt>
                <c:pt idx="16">
                  <c:v>Atlantic Coastal Pine Barrens</c:v>
                </c:pt>
                <c:pt idx="17">
                  <c:v>Blue Ridge</c:v>
                </c:pt>
                <c:pt idx="18">
                  <c:v>Central Appalachians</c:v>
                </c:pt>
                <c:pt idx="19">
                  <c:v>Eastern Great Lakes Lowlands</c:v>
                </c:pt>
                <c:pt idx="20">
                  <c:v>Erie Drift Plain</c:v>
                </c:pt>
                <c:pt idx="21">
                  <c:v>Middle Atlantic Coastal Plain</c:v>
                </c:pt>
                <c:pt idx="22">
                  <c:v>North Central Appalachians</c:v>
                </c:pt>
                <c:pt idx="23">
                  <c:v>Northeastern Coastal Zone</c:v>
                </c:pt>
                <c:pt idx="24">
                  <c:v>Northeastern Highlands</c:v>
                </c:pt>
                <c:pt idx="25">
                  <c:v>Northern Allegheny Plateau</c:v>
                </c:pt>
                <c:pt idx="26">
                  <c:v>Northern Piedmont</c:v>
                </c:pt>
                <c:pt idx="27">
                  <c:v>Piedmont</c:v>
                </c:pt>
                <c:pt idx="28">
                  <c:v>Ridge and Valley</c:v>
                </c:pt>
                <c:pt idx="29">
                  <c:v>Southeastern Plains</c:v>
                </c:pt>
                <c:pt idx="30">
                  <c:v>Western Allegheny Plateau</c:v>
                </c:pt>
                <c:pt idx="31">
                  <c:v>Mid-Atlantic</c:v>
                </c:pt>
                <c:pt idx="32">
                  <c:v>New England and New York</c:v>
                </c:pt>
              </c:strCache>
            </c:strRef>
          </c:cat>
          <c:val>
            <c:numRef>
              <c:f>'Conservation, Status and De (2)'!$AB$20:$AB$52</c:f>
              <c:numCache>
                <c:formatCode>General</c:formatCode>
                <c:ptCount val="33"/>
                <c:pt idx="0">
                  <c:v>9</c:v>
                </c:pt>
                <c:pt idx="3">
                  <c:v>435</c:v>
                </c:pt>
                <c:pt idx="6">
                  <c:v>401</c:v>
                </c:pt>
                <c:pt idx="14">
                  <c:v>845</c:v>
                </c:pt>
                <c:pt idx="16">
                  <c:v>406</c:v>
                </c:pt>
                <c:pt idx="23">
                  <c:v>431</c:v>
                </c:pt>
                <c:pt idx="24">
                  <c:v>8</c:v>
                </c:pt>
                <c:pt idx="32">
                  <c:v>845</c:v>
                </c:pt>
              </c:numCache>
            </c:numRef>
          </c:val>
          <c:extLst>
            <c:ext xmlns:c16="http://schemas.microsoft.com/office/drawing/2014/chart" uri="{C3380CC4-5D6E-409C-BE32-E72D297353CC}">
              <c16:uniqueId val="{00000014-A9B7-483B-811D-A9D28A2578E6}"/>
            </c:ext>
          </c:extLst>
        </c:ser>
        <c:ser>
          <c:idx val="21"/>
          <c:order val="21"/>
          <c:tx>
            <c:strRef>
              <c:f>'Conservation, Status and De (2)'!$AC$19</c:f>
              <c:strCache>
                <c:ptCount val="1"/>
                <c:pt idx="0">
                  <c:v>Non-governemnt Easement</c:v>
                </c:pt>
              </c:strCache>
            </c:strRef>
          </c:tx>
          <c:spPr>
            <a:solidFill>
              <a:schemeClr val="accent4">
                <a:lumMod val="75000"/>
              </a:schemeClr>
            </a:solidFill>
            <a:ln>
              <a:noFill/>
            </a:ln>
            <a:effectLst/>
          </c:spPr>
          <c:invertIfNegative val="0"/>
          <c:cat>
            <c:strRef>
              <c:f>'Conservation, Status and De (2)'!$C$20:$C$52</c:f>
              <c:strCache>
                <c:ptCount val="33"/>
                <c:pt idx="0">
                  <c:v>CT</c:v>
                </c:pt>
                <c:pt idx="1">
                  <c:v>DC</c:v>
                </c:pt>
                <c:pt idx="2">
                  <c:v>DE</c:v>
                </c:pt>
                <c:pt idx="3">
                  <c:v>MA</c:v>
                </c:pt>
                <c:pt idx="4">
                  <c:v>MD</c:v>
                </c:pt>
                <c:pt idx="5">
                  <c:v>ME</c:v>
                </c:pt>
                <c:pt idx="6">
                  <c:v>NH</c:v>
                </c:pt>
                <c:pt idx="7">
                  <c:v>NJ</c:v>
                </c:pt>
                <c:pt idx="8">
                  <c:v>NY</c:v>
                </c:pt>
                <c:pt idx="9">
                  <c:v>PA</c:v>
                </c:pt>
                <c:pt idx="10">
                  <c:v>RI</c:v>
                </c:pt>
                <c:pt idx="11">
                  <c:v>VA</c:v>
                </c:pt>
                <c:pt idx="12">
                  <c:v>VT</c:v>
                </c:pt>
                <c:pt idx="13">
                  <c:v>WV</c:v>
                </c:pt>
                <c:pt idx="14">
                  <c:v>Northeast Region</c:v>
                </c:pt>
                <c:pt idx="15">
                  <c:v>Acadian Plains and Hills</c:v>
                </c:pt>
                <c:pt idx="16">
                  <c:v>Atlantic Coastal Pine Barrens</c:v>
                </c:pt>
                <c:pt idx="17">
                  <c:v>Blue Ridge</c:v>
                </c:pt>
                <c:pt idx="18">
                  <c:v>Central Appalachians</c:v>
                </c:pt>
                <c:pt idx="19">
                  <c:v>Eastern Great Lakes Lowlands</c:v>
                </c:pt>
                <c:pt idx="20">
                  <c:v>Erie Drift Plain</c:v>
                </c:pt>
                <c:pt idx="21">
                  <c:v>Middle Atlantic Coastal Plain</c:v>
                </c:pt>
                <c:pt idx="22">
                  <c:v>North Central Appalachians</c:v>
                </c:pt>
                <c:pt idx="23">
                  <c:v>Northeastern Coastal Zone</c:v>
                </c:pt>
                <c:pt idx="24">
                  <c:v>Northeastern Highlands</c:v>
                </c:pt>
                <c:pt idx="25">
                  <c:v>Northern Allegheny Plateau</c:v>
                </c:pt>
                <c:pt idx="26">
                  <c:v>Northern Piedmont</c:v>
                </c:pt>
                <c:pt idx="27">
                  <c:v>Piedmont</c:v>
                </c:pt>
                <c:pt idx="28">
                  <c:v>Ridge and Valley</c:v>
                </c:pt>
                <c:pt idx="29">
                  <c:v>Southeastern Plains</c:v>
                </c:pt>
                <c:pt idx="30">
                  <c:v>Western Allegheny Plateau</c:v>
                </c:pt>
                <c:pt idx="31">
                  <c:v>Mid-Atlantic</c:v>
                </c:pt>
                <c:pt idx="32">
                  <c:v>New England and New York</c:v>
                </c:pt>
              </c:strCache>
            </c:strRef>
          </c:cat>
          <c:val>
            <c:numRef>
              <c:f>'Conservation, Status and De (2)'!$AC$20:$AC$52</c:f>
              <c:numCache>
                <c:formatCode>#,##0</c:formatCode>
                <c:ptCount val="33"/>
                <c:pt idx="0">
                  <c:v>25232</c:v>
                </c:pt>
                <c:pt idx="1">
                  <c:v>0</c:v>
                </c:pt>
                <c:pt idx="2">
                  <c:v>3756</c:v>
                </c:pt>
                <c:pt idx="3">
                  <c:v>102583</c:v>
                </c:pt>
                <c:pt idx="4">
                  <c:v>3673</c:v>
                </c:pt>
                <c:pt idx="5">
                  <c:v>2131464</c:v>
                </c:pt>
                <c:pt idx="6">
                  <c:v>305742</c:v>
                </c:pt>
                <c:pt idx="7">
                  <c:v>2478</c:v>
                </c:pt>
                <c:pt idx="8">
                  <c:v>220918</c:v>
                </c:pt>
                <c:pt idx="9">
                  <c:v>229366</c:v>
                </c:pt>
                <c:pt idx="10">
                  <c:v>8600</c:v>
                </c:pt>
                <c:pt idx="11">
                  <c:v>198972</c:v>
                </c:pt>
                <c:pt idx="12">
                  <c:v>356932</c:v>
                </c:pt>
                <c:pt idx="13">
                  <c:v>28318</c:v>
                </c:pt>
                <c:pt idx="14">
                  <c:v>3618035</c:v>
                </c:pt>
                <c:pt idx="15">
                  <c:v>620941</c:v>
                </c:pt>
                <c:pt idx="16">
                  <c:v>13806</c:v>
                </c:pt>
                <c:pt idx="17">
                  <c:v>21397</c:v>
                </c:pt>
                <c:pt idx="18">
                  <c:v>4858</c:v>
                </c:pt>
                <c:pt idx="19">
                  <c:v>48401</c:v>
                </c:pt>
                <c:pt idx="20" formatCode="General">
                  <c:v>874</c:v>
                </c:pt>
                <c:pt idx="21">
                  <c:v>38676</c:v>
                </c:pt>
                <c:pt idx="22">
                  <c:v>124459</c:v>
                </c:pt>
                <c:pt idx="23">
                  <c:v>143291</c:v>
                </c:pt>
                <c:pt idx="24">
                  <c:v>2302636</c:v>
                </c:pt>
                <c:pt idx="25">
                  <c:v>28599</c:v>
                </c:pt>
                <c:pt idx="26">
                  <c:v>108100</c:v>
                </c:pt>
                <c:pt idx="27">
                  <c:v>23472</c:v>
                </c:pt>
                <c:pt idx="28">
                  <c:v>93981</c:v>
                </c:pt>
                <c:pt idx="29">
                  <c:v>43716</c:v>
                </c:pt>
                <c:pt idx="30" formatCode="General">
                  <c:v>828</c:v>
                </c:pt>
                <c:pt idx="31">
                  <c:v>466564</c:v>
                </c:pt>
                <c:pt idx="32">
                  <c:v>3151471</c:v>
                </c:pt>
              </c:numCache>
            </c:numRef>
          </c:val>
          <c:extLst>
            <c:ext xmlns:c16="http://schemas.microsoft.com/office/drawing/2014/chart" uri="{C3380CC4-5D6E-409C-BE32-E72D297353CC}">
              <c16:uniqueId val="{00000015-A9B7-483B-811D-A9D28A2578E6}"/>
            </c:ext>
          </c:extLst>
        </c:ser>
        <c:ser>
          <c:idx val="22"/>
          <c:order val="22"/>
          <c:tx>
            <c:strRef>
              <c:f>'Conservation, Status and De (2)'!$AD$19</c:f>
              <c:strCache>
                <c:ptCount val="1"/>
                <c:pt idx="0">
                  <c:v>Unconserved</c:v>
                </c:pt>
              </c:strCache>
            </c:strRef>
          </c:tx>
          <c:spPr>
            <a:solidFill>
              <a:schemeClr val="bg1">
                <a:lumMod val="75000"/>
              </a:schemeClr>
            </a:solidFill>
            <a:ln>
              <a:solidFill>
                <a:schemeClr val="bg1">
                  <a:lumMod val="75000"/>
                </a:schemeClr>
              </a:solidFill>
            </a:ln>
            <a:effectLst/>
          </c:spPr>
          <c:invertIfNegative val="0"/>
          <c:cat>
            <c:strRef>
              <c:f>'Conservation, Status and De (2)'!$C$20:$C$52</c:f>
              <c:strCache>
                <c:ptCount val="33"/>
                <c:pt idx="0">
                  <c:v>CT</c:v>
                </c:pt>
                <c:pt idx="1">
                  <c:v>DC</c:v>
                </c:pt>
                <c:pt idx="2">
                  <c:v>DE</c:v>
                </c:pt>
                <c:pt idx="3">
                  <c:v>MA</c:v>
                </c:pt>
                <c:pt idx="4">
                  <c:v>MD</c:v>
                </c:pt>
                <c:pt idx="5">
                  <c:v>ME</c:v>
                </c:pt>
                <c:pt idx="6">
                  <c:v>NH</c:v>
                </c:pt>
                <c:pt idx="7">
                  <c:v>NJ</c:v>
                </c:pt>
                <c:pt idx="8">
                  <c:v>NY</c:v>
                </c:pt>
                <c:pt idx="9">
                  <c:v>PA</c:v>
                </c:pt>
                <c:pt idx="10">
                  <c:v>RI</c:v>
                </c:pt>
                <c:pt idx="11">
                  <c:v>VA</c:v>
                </c:pt>
                <c:pt idx="12">
                  <c:v>VT</c:v>
                </c:pt>
                <c:pt idx="13">
                  <c:v>WV</c:v>
                </c:pt>
                <c:pt idx="14">
                  <c:v>Northeast Region</c:v>
                </c:pt>
                <c:pt idx="15">
                  <c:v>Acadian Plains and Hills</c:v>
                </c:pt>
                <c:pt idx="16">
                  <c:v>Atlantic Coastal Pine Barrens</c:v>
                </c:pt>
                <c:pt idx="17">
                  <c:v>Blue Ridge</c:v>
                </c:pt>
                <c:pt idx="18">
                  <c:v>Central Appalachians</c:v>
                </c:pt>
                <c:pt idx="19">
                  <c:v>Eastern Great Lakes Lowlands</c:v>
                </c:pt>
                <c:pt idx="20">
                  <c:v>Erie Drift Plain</c:v>
                </c:pt>
                <c:pt idx="21">
                  <c:v>Middle Atlantic Coastal Plain</c:v>
                </c:pt>
                <c:pt idx="22">
                  <c:v>North Central Appalachians</c:v>
                </c:pt>
                <c:pt idx="23">
                  <c:v>Northeastern Coastal Zone</c:v>
                </c:pt>
                <c:pt idx="24">
                  <c:v>Northeastern Highlands</c:v>
                </c:pt>
                <c:pt idx="25">
                  <c:v>Northern Allegheny Plateau</c:v>
                </c:pt>
                <c:pt idx="26">
                  <c:v>Northern Piedmont</c:v>
                </c:pt>
                <c:pt idx="27">
                  <c:v>Piedmont</c:v>
                </c:pt>
                <c:pt idx="28">
                  <c:v>Ridge and Valley</c:v>
                </c:pt>
                <c:pt idx="29">
                  <c:v>Southeastern Plains</c:v>
                </c:pt>
                <c:pt idx="30">
                  <c:v>Western Allegheny Plateau</c:v>
                </c:pt>
                <c:pt idx="31">
                  <c:v>Mid-Atlantic</c:v>
                </c:pt>
                <c:pt idx="32">
                  <c:v>New England and New York</c:v>
                </c:pt>
              </c:strCache>
            </c:strRef>
          </c:cat>
          <c:val>
            <c:numRef>
              <c:f>'Conservation, Status and De (2)'!$AD$20:$AD$52</c:f>
              <c:numCache>
                <c:formatCode>#,##0</c:formatCode>
                <c:ptCount val="33"/>
                <c:pt idx="0">
                  <c:v>2645726</c:v>
                </c:pt>
                <c:pt idx="1">
                  <c:v>31842</c:v>
                </c:pt>
                <c:pt idx="2">
                  <c:v>1041083</c:v>
                </c:pt>
                <c:pt idx="3">
                  <c:v>3932977</c:v>
                </c:pt>
                <c:pt idx="4">
                  <c:v>5223674</c:v>
                </c:pt>
                <c:pt idx="5">
                  <c:v>16555294</c:v>
                </c:pt>
                <c:pt idx="6">
                  <c:v>3994988</c:v>
                </c:pt>
                <c:pt idx="7">
                  <c:v>3661838</c:v>
                </c:pt>
                <c:pt idx="8">
                  <c:v>24886008</c:v>
                </c:pt>
                <c:pt idx="9">
                  <c:v>23718779</c:v>
                </c:pt>
                <c:pt idx="10">
                  <c:v>559607</c:v>
                </c:pt>
                <c:pt idx="11">
                  <c:v>21184092</c:v>
                </c:pt>
                <c:pt idx="12">
                  <c:v>4819991</c:v>
                </c:pt>
                <c:pt idx="13">
                  <c:v>13746182</c:v>
                </c:pt>
                <c:pt idx="14">
                  <c:v>126002079</c:v>
                </c:pt>
                <c:pt idx="15">
                  <c:v>9808477</c:v>
                </c:pt>
                <c:pt idx="16">
                  <c:v>2712863</c:v>
                </c:pt>
                <c:pt idx="17">
                  <c:v>1746766</c:v>
                </c:pt>
                <c:pt idx="18">
                  <c:v>9175852</c:v>
                </c:pt>
                <c:pt idx="19">
                  <c:v>8923892</c:v>
                </c:pt>
                <c:pt idx="20">
                  <c:v>2519865</c:v>
                </c:pt>
                <c:pt idx="21">
                  <c:v>4733823</c:v>
                </c:pt>
                <c:pt idx="22">
                  <c:v>3743295</c:v>
                </c:pt>
                <c:pt idx="23">
                  <c:v>8907052</c:v>
                </c:pt>
                <c:pt idx="24">
                  <c:v>19465085</c:v>
                </c:pt>
                <c:pt idx="25">
                  <c:v>10623371</c:v>
                </c:pt>
                <c:pt idx="26">
                  <c:v>6797457</c:v>
                </c:pt>
                <c:pt idx="27">
                  <c:v>7683928</c:v>
                </c:pt>
                <c:pt idx="28">
                  <c:v>15243305</c:v>
                </c:pt>
                <c:pt idx="29">
                  <c:v>4345470</c:v>
                </c:pt>
                <c:pt idx="30">
                  <c:v>9571578</c:v>
                </c:pt>
                <c:pt idx="31">
                  <c:v>68607490</c:v>
                </c:pt>
                <c:pt idx="32">
                  <c:v>57394590</c:v>
                </c:pt>
              </c:numCache>
            </c:numRef>
          </c:val>
          <c:extLst>
            <c:ext xmlns:c16="http://schemas.microsoft.com/office/drawing/2014/chart" uri="{C3380CC4-5D6E-409C-BE32-E72D297353CC}">
              <c16:uniqueId val="{00000016-A9B7-483B-811D-A9D28A2578E6}"/>
            </c:ext>
          </c:extLst>
        </c:ser>
        <c:dLbls>
          <c:showLegendKey val="0"/>
          <c:showVal val="0"/>
          <c:showCatName val="0"/>
          <c:showSerName val="0"/>
          <c:showPercent val="0"/>
          <c:showBubbleSize val="0"/>
        </c:dLbls>
        <c:gapWidth val="150"/>
        <c:overlap val="100"/>
        <c:axId val="44218431"/>
        <c:axId val="44219743"/>
      </c:barChart>
      <c:catAx>
        <c:axId val="442184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219743"/>
        <c:crosses val="autoZero"/>
        <c:auto val="1"/>
        <c:lblAlgn val="ctr"/>
        <c:lblOffset val="100"/>
        <c:noMultiLvlLbl val="0"/>
      </c:catAx>
      <c:valAx>
        <c:axId val="44219743"/>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218431"/>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GAP Status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6">
              <a:lumMod val="40000"/>
              <a:lumOff val="60000"/>
            </a:schemeClr>
          </a:solidFill>
          <a:ln w="19050">
            <a:solidFill>
              <a:schemeClr val="lt1"/>
            </a:solidFill>
          </a:ln>
          <a:effectLst/>
        </c:spPr>
      </c:pivotFmt>
      <c:pivotFmt>
        <c:idx val="2"/>
        <c:spPr>
          <a:solidFill>
            <a:schemeClr val="accent6">
              <a:lumMod val="75000"/>
            </a:schemeClr>
          </a:solidFill>
          <a:ln w="19050">
            <a:solidFill>
              <a:schemeClr val="lt1"/>
            </a:solidFill>
          </a:ln>
          <a:effectLst/>
        </c:spPr>
      </c:pivotFmt>
      <c:pivotFmt>
        <c:idx val="3"/>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pieChart>
        <c:varyColors val="1"/>
        <c:ser>
          <c:idx val="0"/>
          <c:order val="0"/>
          <c:tx>
            <c:v>Total</c:v>
          </c:tx>
          <c:dPt>
            <c:idx val="0"/>
            <c:bubble3D val="0"/>
            <c:spPr>
              <a:solidFill>
                <a:schemeClr val="accent6">
                  <a:lumMod val="75000"/>
                </a:schemeClr>
              </a:solidFill>
              <a:ln w="19050">
                <a:solidFill>
                  <a:schemeClr val="lt1"/>
                </a:solidFill>
              </a:ln>
              <a:effectLst/>
            </c:spPr>
            <c:extLst>
              <c:ext xmlns:c16="http://schemas.microsoft.com/office/drawing/2014/chart" uri="{C3380CC4-5D6E-409C-BE32-E72D297353CC}">
                <c16:uniqueId val="{00000005-C56A-40D0-983F-FC2496948126}"/>
              </c:ext>
            </c:extLst>
          </c:dPt>
          <c:dPt>
            <c:idx val="1"/>
            <c:bubble3D val="0"/>
            <c:spPr>
              <a:solidFill>
                <a:schemeClr val="accent6">
                  <a:lumMod val="40000"/>
                  <a:lumOff val="60000"/>
                </a:schemeClr>
              </a:solidFill>
              <a:ln w="19050">
                <a:solidFill>
                  <a:schemeClr val="lt1"/>
                </a:solidFill>
              </a:ln>
              <a:effectLst/>
            </c:spPr>
            <c:extLst>
              <c:ext xmlns:c16="http://schemas.microsoft.com/office/drawing/2014/chart" uri="{C3380CC4-5D6E-409C-BE32-E72D297353CC}">
                <c16:uniqueId val="{00000006-C56A-40D0-983F-FC2496948126}"/>
              </c:ext>
            </c:extLst>
          </c:dPt>
          <c:dPt>
            <c:idx val="2"/>
            <c:bubble3D val="0"/>
            <c:spPr>
              <a:solidFill>
                <a:schemeClr val="accent3"/>
              </a:solidFill>
              <a:ln w="19050">
                <a:solidFill>
                  <a:schemeClr val="lt1"/>
                </a:solidFill>
              </a:ln>
              <a:effectLst/>
            </c:spPr>
          </c:dPt>
          <c:cat>
            <c:strLit>
              <c:ptCount val="3"/>
              <c:pt idx="0">
                <c:v>Conserved for Nature (Gap 1 and 2)</c:v>
              </c:pt>
              <c:pt idx="1">
                <c:v>Conserved for Multiple Uses (GAP 3)</c:v>
              </c:pt>
              <c:pt idx="2">
                <c:v>Not Conserved</c:v>
              </c:pt>
            </c:strLit>
          </c:cat>
          <c:val>
            <c:numLit>
              <c:formatCode>General</c:formatCode>
              <c:ptCount val="3"/>
              <c:pt idx="0">
                <c:v>37282981</c:v>
              </c:pt>
              <c:pt idx="1">
                <c:v>81337598</c:v>
              </c:pt>
              <c:pt idx="2">
                <c:v>504008319</c:v>
              </c:pt>
            </c:numLit>
          </c:val>
          <c:extLst>
            <c:ext xmlns:c16="http://schemas.microsoft.com/office/drawing/2014/chart" uri="{C3380CC4-5D6E-409C-BE32-E72D297353CC}">
              <c16:uniqueId val="{00000004-C56A-40D0-983F-FC2496948126}"/>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Conservation By Protection</a:t>
            </a:r>
            <a:r>
              <a:rPr lang="en-US" baseline="0"/>
              <a:t> Type</a:t>
            </a:r>
            <a:endParaRPr lang="en-US"/>
          </a:p>
        </c:rich>
      </c:tx>
      <c:layout>
        <c:manualLayout>
          <c:xMode val="edge"/>
          <c:yMode val="edge"/>
          <c:x val="0.23543744531933508"/>
          <c:y val="9.2592592592592587E-3"/>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pieChart>
        <c:varyColors val="1"/>
        <c:ser>
          <c:idx val="0"/>
          <c:order val="0"/>
          <c:tx>
            <c:v>Acres</c:v>
          </c:tx>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cat>
            <c:strLit>
              <c:ptCount val="3"/>
              <c:pt idx="0">
                <c:v>Easement Conservation</c:v>
              </c:pt>
              <c:pt idx="1">
                <c:v>Fee Conservation</c:v>
              </c:pt>
              <c:pt idx="2">
                <c:v>Not Conserved</c:v>
              </c:pt>
            </c:strLit>
          </c:cat>
          <c:val>
            <c:numRef>
              <c:f>'Conservation Types Detail'!$C$12:$C$14</c:f>
              <c:numCache>
                <c:formatCode>#,##0</c:formatCode>
                <c:ptCount val="3"/>
                <c:pt idx="0">
                  <c:v>22226600</c:v>
                </c:pt>
                <c:pt idx="1">
                  <c:v>7377837</c:v>
                </c:pt>
                <c:pt idx="2">
                  <c:v>126002079</c:v>
                </c:pt>
              </c:numCache>
            </c:numRef>
          </c:val>
          <c:extLst>
            <c:ext xmlns:c16="http://schemas.microsoft.com/office/drawing/2014/chart" uri="{C3380CC4-5D6E-409C-BE32-E72D297353CC}">
              <c16:uniqueId val="{00000000-0AA3-44A9-9734-D4ED87B6B2C9}"/>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333">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65000"/>
        <a:lumOff val="3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50000"/>
            <a:lumOff val="50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19050">
        <a:solidFill>
          <a:schemeClr val="lt1"/>
        </a:solidFill>
      </a:ln>
    </cs:spPr>
  </cs:dataPoint>
  <cs:dataPoint3D>
    <cs:lnRef idx="0"/>
    <cs:fillRef idx="0">
      <cs:styleClr val="auto"/>
    </cs:fillRef>
    <cs:effectRef idx="0"/>
    <cs:fontRef idx="minor">
      <a:schemeClr val="tx1"/>
    </cs:fontRef>
    <cs:spPr>
      <a:solidFill>
        <a:schemeClr val="phClr"/>
      </a:solidFill>
      <a:ln w="1905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40" b="0" kern="1200" spc="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333">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65000"/>
        <a:lumOff val="3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50000"/>
            <a:lumOff val="50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19050">
        <a:solidFill>
          <a:schemeClr val="lt1"/>
        </a:solidFill>
      </a:ln>
    </cs:spPr>
  </cs:dataPoint>
  <cs:dataPoint3D>
    <cs:lnRef idx="0"/>
    <cs:fillRef idx="0">
      <cs:styleClr val="auto"/>
    </cs:fillRef>
    <cs:effectRef idx="0"/>
    <cs:fontRef idx="minor">
      <a:schemeClr val="tx1"/>
    </cs:fontRef>
    <cs:spPr>
      <a:solidFill>
        <a:schemeClr val="phClr"/>
      </a:solidFill>
      <a:ln w="1905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40" b="0" kern="1200" spc="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5.xml"/></Relationships>
</file>

<file path=xl/drawings/_rels/drawing4.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0.xml"/><Relationship Id="rId2" Type="http://schemas.openxmlformats.org/officeDocument/2006/relationships/chart" Target="../charts/chart9.xml"/><Relationship Id="rId1" Type="http://schemas.openxmlformats.org/officeDocument/2006/relationships/chart" Target="../charts/chart8.xml"/><Relationship Id="rId4" Type="http://schemas.openxmlformats.org/officeDocument/2006/relationships/chart" Target="../charts/chart11.xml"/></Relationships>
</file>

<file path=xl/drawings/drawing1.xml><?xml version="1.0" encoding="utf-8"?>
<xdr:wsDr xmlns:xdr="http://schemas.openxmlformats.org/drawingml/2006/spreadsheetDrawing" xmlns:a="http://schemas.openxmlformats.org/drawingml/2006/main">
  <xdr:twoCellAnchor editAs="absolute">
    <xdr:from>
      <xdr:col>0</xdr:col>
      <xdr:colOff>133350</xdr:colOff>
      <xdr:row>0</xdr:row>
      <xdr:rowOff>95251</xdr:rowOff>
    </xdr:from>
    <xdr:to>
      <xdr:col>3</xdr:col>
      <xdr:colOff>584200</xdr:colOff>
      <xdr:row>4</xdr:row>
      <xdr:rowOff>31751</xdr:rowOff>
    </xdr:to>
    <mc:AlternateContent xmlns:mc="http://schemas.openxmlformats.org/markup-compatibility/2006" xmlns:sle15="http://schemas.microsoft.com/office/drawing/2012/slicer">
      <mc:Choice Requires="sle15">
        <xdr:graphicFrame macro="">
          <xdr:nvGraphicFramePr>
            <xdr:cNvPr id="2" name="Geography Type 1">
              <a:extLst>
                <a:ext uri="{FF2B5EF4-FFF2-40B4-BE49-F238E27FC236}">
                  <a16:creationId xmlns:a16="http://schemas.microsoft.com/office/drawing/2014/main" id="{29081287-F78F-4CB1-98A7-FF2DE386169F}"/>
                </a:ext>
              </a:extLst>
            </xdr:cNvPr>
            <xdr:cNvGraphicFramePr/>
          </xdr:nvGraphicFramePr>
          <xdr:xfrm>
            <a:off x="0" y="0"/>
            <a:ext cx="0" cy="0"/>
          </xdr:xfrm>
          <a:graphic>
            <a:graphicData uri="http://schemas.microsoft.com/office/drawing/2010/slicer">
              <sle:slicer xmlns:sle="http://schemas.microsoft.com/office/drawing/2010/slicer" name="Geography Type 1"/>
            </a:graphicData>
          </a:graphic>
        </xdr:graphicFrame>
      </mc:Choice>
      <mc:Fallback xmlns="">
        <xdr:sp macro="" textlink="">
          <xdr:nvSpPr>
            <xdr:cNvPr id="0" name=""/>
            <xdr:cNvSpPr>
              <a:spLocks noTextEdit="1"/>
            </xdr:cNvSpPr>
          </xdr:nvSpPr>
          <xdr:spPr>
            <a:xfrm>
              <a:off x="133350" y="95251"/>
              <a:ext cx="4794250" cy="673100"/>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twoCellAnchor>
    <xdr:from>
      <xdr:col>0</xdr:col>
      <xdr:colOff>104774</xdr:colOff>
      <xdr:row>41</xdr:row>
      <xdr:rowOff>28574</xdr:rowOff>
    </xdr:from>
    <xdr:to>
      <xdr:col>6</xdr:col>
      <xdr:colOff>1047750</xdr:colOff>
      <xdr:row>86</xdr:row>
      <xdr:rowOff>146050</xdr:rowOff>
    </xdr:to>
    <xdr:graphicFrame macro="">
      <xdr:nvGraphicFramePr>
        <xdr:cNvPr id="3" name="Chart 2">
          <a:extLst>
            <a:ext uri="{FF2B5EF4-FFF2-40B4-BE49-F238E27FC236}">
              <a16:creationId xmlns:a16="http://schemas.microsoft.com/office/drawing/2014/main" id="{DFB838D8-C117-441F-9AEF-2A8DF83EAE7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301624</xdr:colOff>
      <xdr:row>41</xdr:row>
      <xdr:rowOff>3174</xdr:rowOff>
    </xdr:from>
    <xdr:to>
      <xdr:col>15</xdr:col>
      <xdr:colOff>520700</xdr:colOff>
      <xdr:row>66</xdr:row>
      <xdr:rowOff>171449</xdr:rowOff>
    </xdr:to>
    <xdr:graphicFrame macro="">
      <xdr:nvGraphicFramePr>
        <xdr:cNvPr id="5" name="Chart 4">
          <a:extLst>
            <a:ext uri="{FF2B5EF4-FFF2-40B4-BE49-F238E27FC236}">
              <a16:creationId xmlns:a16="http://schemas.microsoft.com/office/drawing/2014/main" id="{5AD23E60-B19D-82D7-EEF1-8E8D9024153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19050</xdr:colOff>
      <xdr:row>0</xdr:row>
      <xdr:rowOff>44450</xdr:rowOff>
    </xdr:from>
    <xdr:to>
      <xdr:col>18</xdr:col>
      <xdr:colOff>19050</xdr:colOff>
      <xdr:row>4</xdr:row>
      <xdr:rowOff>120650</xdr:rowOff>
    </xdr:to>
    <xdr:sp macro="" textlink="">
      <xdr:nvSpPr>
        <xdr:cNvPr id="4" name="TextBox 3">
          <a:extLst>
            <a:ext uri="{FF2B5EF4-FFF2-40B4-BE49-F238E27FC236}">
              <a16:creationId xmlns:a16="http://schemas.microsoft.com/office/drawing/2014/main" id="{1CFAFC84-0DD2-23DA-EE51-186987F6DA56}"/>
            </a:ext>
          </a:extLst>
        </xdr:cNvPr>
        <xdr:cNvSpPr txBox="1"/>
      </xdr:nvSpPr>
      <xdr:spPr>
        <a:xfrm>
          <a:off x="5118100" y="44450"/>
          <a:ext cx="13125450" cy="812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a:solidFill>
                <a:schemeClr val="dk1"/>
              </a:solidFill>
              <a:effectLst/>
              <a:latin typeface="+mn-lt"/>
              <a:ea typeface="+mn-ea"/>
              <a:cs typeface="+mn-cs"/>
            </a:rPr>
            <a:t>The amount of land converted and conserved by geography and GAP status (Tables 2.2</a:t>
          </a:r>
          <a:r>
            <a:rPr lang="en-US" sz="1800" baseline="0">
              <a:solidFill>
                <a:schemeClr val="dk1"/>
              </a:solidFill>
              <a:effectLst/>
              <a:latin typeface="+mn-lt"/>
              <a:ea typeface="+mn-ea"/>
              <a:cs typeface="+mn-cs"/>
            </a:rPr>
            <a:t> &amp; </a:t>
          </a:r>
          <a:r>
            <a:rPr lang="en-US" sz="1800">
              <a:solidFill>
                <a:schemeClr val="dk1"/>
              </a:solidFill>
              <a:effectLst/>
              <a:latin typeface="+mn-lt"/>
              <a:ea typeface="+mn-ea"/>
              <a:cs typeface="+mn-cs"/>
            </a:rPr>
            <a:t>2.3, Figure 2.1 &amp; 2.2)</a:t>
          </a:r>
          <a:endParaRPr lang="en-US" sz="1800"/>
        </a:p>
      </xdr:txBody>
    </xdr:sp>
    <xdr:clientData/>
  </xdr:twoCellAnchor>
</xdr:wsDr>
</file>

<file path=xl/drawings/drawing2.xml><?xml version="1.0" encoding="utf-8"?>
<xdr:wsDr xmlns:xdr="http://schemas.openxmlformats.org/drawingml/2006/spreadsheetDrawing" xmlns:a="http://schemas.openxmlformats.org/drawingml/2006/main">
  <xdr:twoCellAnchor editAs="absolute">
    <xdr:from>
      <xdr:col>1</xdr:col>
      <xdr:colOff>146050</xdr:colOff>
      <xdr:row>15</xdr:row>
      <xdr:rowOff>139701</xdr:rowOff>
    </xdr:from>
    <xdr:to>
      <xdr:col>6</xdr:col>
      <xdr:colOff>692150</xdr:colOff>
      <xdr:row>17</xdr:row>
      <xdr:rowOff>6351</xdr:rowOff>
    </xdr:to>
    <mc:AlternateContent xmlns:mc="http://schemas.openxmlformats.org/markup-compatibility/2006">
      <mc:Choice xmlns:sle15="http://schemas.microsoft.com/office/drawing/2012/slicer" Requires="sle15">
        <xdr:graphicFrame macro="">
          <xdr:nvGraphicFramePr>
            <xdr:cNvPr id="4" name="Region">
              <a:extLst>
                <a:ext uri="{FF2B5EF4-FFF2-40B4-BE49-F238E27FC236}">
                  <a16:creationId xmlns:a16="http://schemas.microsoft.com/office/drawing/2014/main" id="{BA92A7FB-7031-80E7-A3FC-520B29B1CE21}"/>
                </a:ext>
              </a:extLst>
            </xdr:cNvPr>
            <xdr:cNvGraphicFramePr/>
          </xdr:nvGraphicFramePr>
          <xdr:xfrm>
            <a:off x="0" y="0"/>
            <a:ext cx="0" cy="0"/>
          </xdr:xfrm>
          <a:graphic>
            <a:graphicData uri="http://schemas.microsoft.com/office/drawing/2010/slicer">
              <sle:slicer xmlns:sle="http://schemas.microsoft.com/office/drawing/2010/slicer" name="Region"/>
            </a:graphicData>
          </a:graphic>
        </xdr:graphicFrame>
      </mc:Choice>
      <mc:Fallback>
        <xdr:sp macro="" textlink="">
          <xdr:nvSpPr>
            <xdr:cNvPr id="0" name=""/>
            <xdr:cNvSpPr>
              <a:spLocks noTextEdit="1"/>
            </xdr:cNvSpPr>
          </xdr:nvSpPr>
          <xdr:spPr>
            <a:xfrm>
              <a:off x="755650" y="4838701"/>
              <a:ext cx="5492750" cy="660400"/>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twoCellAnchor>
    <xdr:from>
      <xdr:col>7</xdr:col>
      <xdr:colOff>41274</xdr:colOff>
      <xdr:row>1</xdr:row>
      <xdr:rowOff>15874</xdr:rowOff>
    </xdr:from>
    <xdr:to>
      <xdr:col>17</xdr:col>
      <xdr:colOff>685800</xdr:colOff>
      <xdr:row>16</xdr:row>
      <xdr:rowOff>177799</xdr:rowOff>
    </xdr:to>
    <xdr:graphicFrame macro="">
      <xdr:nvGraphicFramePr>
        <xdr:cNvPr id="13" name="Chart 12">
          <a:extLst>
            <a:ext uri="{FF2B5EF4-FFF2-40B4-BE49-F238E27FC236}">
              <a16:creationId xmlns:a16="http://schemas.microsoft.com/office/drawing/2014/main" id="{D5E9940F-3F8F-A220-C95A-5E9D80E6EDE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733424</xdr:colOff>
      <xdr:row>0</xdr:row>
      <xdr:rowOff>174624</xdr:rowOff>
    </xdr:from>
    <xdr:to>
      <xdr:col>27</xdr:col>
      <xdr:colOff>292099</xdr:colOff>
      <xdr:row>16</xdr:row>
      <xdr:rowOff>177799</xdr:rowOff>
    </xdr:to>
    <xdr:graphicFrame macro="">
      <xdr:nvGraphicFramePr>
        <xdr:cNvPr id="14" name="Chart 13">
          <a:extLst>
            <a:ext uri="{FF2B5EF4-FFF2-40B4-BE49-F238E27FC236}">
              <a16:creationId xmlns:a16="http://schemas.microsoft.com/office/drawing/2014/main" id="{D96CFAB3-BCAE-4219-218F-B79FD808BF8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133350</xdr:colOff>
      <xdr:row>1</xdr:row>
      <xdr:rowOff>12700</xdr:rowOff>
    </xdr:from>
    <xdr:to>
      <xdr:col>6</xdr:col>
      <xdr:colOff>717550</xdr:colOff>
      <xdr:row>12</xdr:row>
      <xdr:rowOff>1054100</xdr:rowOff>
    </xdr:to>
    <xdr:sp macro="" textlink="">
      <xdr:nvSpPr>
        <xdr:cNvPr id="2" name="TextBox 1">
          <a:extLst>
            <a:ext uri="{FF2B5EF4-FFF2-40B4-BE49-F238E27FC236}">
              <a16:creationId xmlns:a16="http://schemas.microsoft.com/office/drawing/2014/main" id="{2D2D2D32-4DE6-48B4-A3F2-3482FFF171DA}"/>
            </a:ext>
          </a:extLst>
        </xdr:cNvPr>
        <xdr:cNvSpPr txBox="1"/>
      </xdr:nvSpPr>
      <xdr:spPr>
        <a:xfrm>
          <a:off x="742950" y="196850"/>
          <a:ext cx="5530850" cy="4127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600" b="1">
              <a:solidFill>
                <a:schemeClr val="dk1"/>
              </a:solidFill>
              <a:effectLst/>
              <a:latin typeface="+mn-lt"/>
              <a:ea typeface="+mn-ea"/>
              <a:cs typeface="+mn-cs"/>
            </a:rPr>
            <a:t>Conservation lands by ownership/interest holder (Table 2.6).</a:t>
          </a:r>
          <a:r>
            <a:rPr lang="en-US" sz="1600">
              <a:solidFill>
                <a:schemeClr val="dk1"/>
              </a:solidFill>
              <a:effectLst/>
              <a:latin typeface="+mn-lt"/>
              <a:ea typeface="+mn-ea"/>
              <a:cs typeface="+mn-cs"/>
            </a:rPr>
            <a:t> State wildlife management areas comprise the conservation designation with the most land, but their intent and management varies greatly from state to state. Private Non-Profit organizations own the most land under easements, accounting for 15% of conservation land</a:t>
          </a:r>
          <a:endParaRPr lang="en-US" sz="1600"/>
        </a:p>
      </xdr:txBody>
    </xdr:sp>
    <xdr:clientData/>
  </xdr:twoCellAnchor>
</xdr:wsDr>
</file>

<file path=xl/drawings/drawing3.xml><?xml version="1.0" encoding="utf-8"?>
<xdr:wsDr xmlns:xdr="http://schemas.openxmlformats.org/drawingml/2006/spreadsheetDrawing" xmlns:a="http://schemas.openxmlformats.org/drawingml/2006/main">
  <xdr:absoluteAnchor>
    <xdr:pos x="11309350" y="190500"/>
    <xdr:ext cx="8658412" cy="7708900"/>
    <xdr:graphicFrame macro="">
      <xdr:nvGraphicFramePr>
        <xdr:cNvPr id="2" name="Chart 1">
          <a:extLst>
            <a:ext uri="{FF2B5EF4-FFF2-40B4-BE49-F238E27FC236}">
              <a16:creationId xmlns:a16="http://schemas.microsoft.com/office/drawing/2014/main" id="{973BD2C4-D132-4E82-96EB-B4D75BFCAA36}"/>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absolute">
    <xdr:from>
      <xdr:col>2</xdr:col>
      <xdr:colOff>31750</xdr:colOff>
      <xdr:row>2</xdr:row>
      <xdr:rowOff>1155701</xdr:rowOff>
    </xdr:from>
    <xdr:to>
      <xdr:col>8</xdr:col>
      <xdr:colOff>914400</xdr:colOff>
      <xdr:row>2</xdr:row>
      <xdr:rowOff>1841501</xdr:rowOff>
    </xdr:to>
    <mc:AlternateContent xmlns:mc="http://schemas.openxmlformats.org/markup-compatibility/2006">
      <mc:Choice xmlns:sle15="http://schemas.microsoft.com/office/drawing/2012/slicer" Requires="sle15">
        <xdr:graphicFrame macro="">
          <xdr:nvGraphicFramePr>
            <xdr:cNvPr id="3" name="Geography">
              <a:extLst>
                <a:ext uri="{FF2B5EF4-FFF2-40B4-BE49-F238E27FC236}">
                  <a16:creationId xmlns:a16="http://schemas.microsoft.com/office/drawing/2014/main" id="{C35B179B-144E-DC47-0EBD-FDDA2890FC6B}"/>
                </a:ext>
              </a:extLst>
            </xdr:cNvPr>
            <xdr:cNvGraphicFramePr/>
          </xdr:nvGraphicFramePr>
          <xdr:xfrm>
            <a:off x="0" y="0"/>
            <a:ext cx="0" cy="0"/>
          </xdr:xfrm>
          <a:graphic>
            <a:graphicData uri="http://schemas.microsoft.com/office/drawing/2010/slicer">
              <sle:slicer xmlns:sle="http://schemas.microsoft.com/office/drawing/2010/slicer" name="Geography"/>
            </a:graphicData>
          </a:graphic>
        </xdr:graphicFrame>
      </mc:Choice>
      <mc:Fallback>
        <xdr:sp macro="" textlink="">
          <xdr:nvSpPr>
            <xdr:cNvPr id="0" name=""/>
            <xdr:cNvSpPr>
              <a:spLocks noTextEdit="1"/>
            </xdr:cNvSpPr>
          </xdr:nvSpPr>
          <xdr:spPr>
            <a:xfrm>
              <a:off x="1250950" y="1911351"/>
              <a:ext cx="8013700" cy="685800"/>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twoCellAnchor>
    <xdr:from>
      <xdr:col>2</xdr:col>
      <xdr:colOff>12700</xdr:colOff>
      <xdr:row>1</xdr:row>
      <xdr:rowOff>25400</xdr:rowOff>
    </xdr:from>
    <xdr:to>
      <xdr:col>9</xdr:col>
      <xdr:colOff>584200</xdr:colOff>
      <xdr:row>2</xdr:row>
      <xdr:rowOff>933450</xdr:rowOff>
    </xdr:to>
    <xdr:sp macro="" textlink="">
      <xdr:nvSpPr>
        <xdr:cNvPr id="4" name="TextBox 3">
          <a:extLst>
            <a:ext uri="{FF2B5EF4-FFF2-40B4-BE49-F238E27FC236}">
              <a16:creationId xmlns:a16="http://schemas.microsoft.com/office/drawing/2014/main" id="{1562B224-1416-451D-B19B-0ACC9FBE3890}"/>
            </a:ext>
          </a:extLst>
        </xdr:cNvPr>
        <xdr:cNvSpPr txBox="1"/>
      </xdr:nvSpPr>
      <xdr:spPr>
        <a:xfrm>
          <a:off x="1231900" y="209550"/>
          <a:ext cx="8826500" cy="1479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600" b="0">
              <a:solidFill>
                <a:schemeClr val="dk1"/>
              </a:solidFill>
              <a:effectLst/>
              <a:latin typeface="+mn-lt"/>
              <a:ea typeface="+mn-ea"/>
              <a:cs typeface="+mn-cs"/>
            </a:rPr>
            <a:t>Habitat conversion versus land conservation 2012-2022 (figure 2.6). The table shows the percent of historic and current acres converted, the percent secured as GAP 1-3 or protected as GAP 1-2, and the ratio of conversion to securement (CRI) or conversion to protection (NRI).</a:t>
          </a:r>
          <a:endParaRPr lang="en-US" sz="1600" b="0"/>
        </a:p>
      </xdr:txBody>
    </xdr:sp>
    <xdr:clientData/>
  </xdr:twoCellAnchor>
</xdr:wsDr>
</file>

<file path=xl/drawings/drawing4.xml><?xml version="1.0" encoding="utf-8"?>
<xdr:wsDr xmlns:xdr="http://schemas.openxmlformats.org/drawingml/2006/spreadsheetDrawing" xmlns:a="http://schemas.openxmlformats.org/drawingml/2006/main">
  <xdr:twoCellAnchor editAs="absolute">
    <xdr:from>
      <xdr:col>1</xdr:col>
      <xdr:colOff>146050</xdr:colOff>
      <xdr:row>15</xdr:row>
      <xdr:rowOff>139701</xdr:rowOff>
    </xdr:from>
    <xdr:to>
      <xdr:col>6</xdr:col>
      <xdr:colOff>482600</xdr:colOff>
      <xdr:row>17</xdr:row>
      <xdr:rowOff>6351</xdr:rowOff>
    </xdr:to>
    <mc:AlternateContent xmlns:mc="http://schemas.openxmlformats.org/markup-compatibility/2006">
      <mc:Choice xmlns:sle15="http://schemas.microsoft.com/office/drawing/2012/slicer" Requires="sle15">
        <xdr:graphicFrame macro="">
          <xdr:nvGraphicFramePr>
            <xdr:cNvPr id="2" name="Region 1">
              <a:extLst>
                <a:ext uri="{FF2B5EF4-FFF2-40B4-BE49-F238E27FC236}">
                  <a16:creationId xmlns:a16="http://schemas.microsoft.com/office/drawing/2014/main" id="{C7506825-59BF-4021-9012-B370765EA1B9}"/>
                </a:ext>
              </a:extLst>
            </xdr:cNvPr>
            <xdr:cNvGraphicFramePr/>
          </xdr:nvGraphicFramePr>
          <xdr:xfrm>
            <a:off x="0" y="0"/>
            <a:ext cx="0" cy="0"/>
          </xdr:xfrm>
          <a:graphic>
            <a:graphicData uri="http://schemas.microsoft.com/office/drawing/2010/slicer">
              <sle:slicer xmlns:sle="http://schemas.microsoft.com/office/drawing/2010/slicer" name="Region 1"/>
            </a:graphicData>
          </a:graphic>
        </xdr:graphicFrame>
      </mc:Choice>
      <mc:Fallback>
        <xdr:sp macro="" textlink="">
          <xdr:nvSpPr>
            <xdr:cNvPr id="0" name=""/>
            <xdr:cNvSpPr>
              <a:spLocks noTextEdit="1"/>
            </xdr:cNvSpPr>
          </xdr:nvSpPr>
          <xdr:spPr>
            <a:xfrm>
              <a:off x="755650" y="4838701"/>
              <a:ext cx="5492750" cy="660400"/>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twoCellAnchor>
    <xdr:from>
      <xdr:col>7</xdr:col>
      <xdr:colOff>41274</xdr:colOff>
      <xdr:row>1</xdr:row>
      <xdr:rowOff>15874</xdr:rowOff>
    </xdr:from>
    <xdr:to>
      <xdr:col>17</xdr:col>
      <xdr:colOff>685800</xdr:colOff>
      <xdr:row>16</xdr:row>
      <xdr:rowOff>177799</xdr:rowOff>
    </xdr:to>
    <xdr:graphicFrame macro="">
      <xdr:nvGraphicFramePr>
        <xdr:cNvPr id="3" name="Chart 2">
          <a:extLst>
            <a:ext uri="{FF2B5EF4-FFF2-40B4-BE49-F238E27FC236}">
              <a16:creationId xmlns:a16="http://schemas.microsoft.com/office/drawing/2014/main" id="{7EBB4C15-A35A-40BB-876B-1D554D5193C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733424</xdr:colOff>
      <xdr:row>0</xdr:row>
      <xdr:rowOff>174624</xdr:rowOff>
    </xdr:from>
    <xdr:to>
      <xdr:col>27</xdr:col>
      <xdr:colOff>292099</xdr:colOff>
      <xdr:row>16</xdr:row>
      <xdr:rowOff>177799</xdr:rowOff>
    </xdr:to>
    <xdr:graphicFrame macro="">
      <xdr:nvGraphicFramePr>
        <xdr:cNvPr id="4" name="Chart 3">
          <a:extLst>
            <a:ext uri="{FF2B5EF4-FFF2-40B4-BE49-F238E27FC236}">
              <a16:creationId xmlns:a16="http://schemas.microsoft.com/office/drawing/2014/main" id="{FE13D08E-25E0-41DC-ABE2-02EE329863B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133350</xdr:colOff>
      <xdr:row>1</xdr:row>
      <xdr:rowOff>12700</xdr:rowOff>
    </xdr:from>
    <xdr:to>
      <xdr:col>6</xdr:col>
      <xdr:colOff>717550</xdr:colOff>
      <xdr:row>12</xdr:row>
      <xdr:rowOff>1054100</xdr:rowOff>
    </xdr:to>
    <xdr:sp macro="" textlink="">
      <xdr:nvSpPr>
        <xdr:cNvPr id="5" name="TextBox 4">
          <a:extLst>
            <a:ext uri="{FF2B5EF4-FFF2-40B4-BE49-F238E27FC236}">
              <a16:creationId xmlns:a16="http://schemas.microsoft.com/office/drawing/2014/main" id="{6312267F-F737-44A8-9790-3FE6AC5CAE5F}"/>
            </a:ext>
          </a:extLst>
        </xdr:cNvPr>
        <xdr:cNvSpPr txBox="1"/>
      </xdr:nvSpPr>
      <xdr:spPr>
        <a:xfrm>
          <a:off x="742950" y="196850"/>
          <a:ext cx="5530850" cy="4127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600" b="1">
              <a:solidFill>
                <a:schemeClr val="dk1"/>
              </a:solidFill>
              <a:effectLst/>
              <a:latin typeface="+mn-lt"/>
              <a:ea typeface="+mn-ea"/>
              <a:cs typeface="+mn-cs"/>
            </a:rPr>
            <a:t>Conservation lands by ownership/interest holder (Table 2.6).</a:t>
          </a:r>
          <a:r>
            <a:rPr lang="en-US" sz="1600">
              <a:solidFill>
                <a:schemeClr val="dk1"/>
              </a:solidFill>
              <a:effectLst/>
              <a:latin typeface="+mn-lt"/>
              <a:ea typeface="+mn-ea"/>
              <a:cs typeface="+mn-cs"/>
            </a:rPr>
            <a:t> State wildlife management areas comprise the conservation designation with the most land, but their intent and management varies greatly from state to state. Private Non-Profit organizations own the most land under easements, accounting for 15% of conservation land</a:t>
          </a:r>
          <a:endParaRPr lang="en-US" sz="16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12700</xdr:colOff>
      <xdr:row>0</xdr:row>
      <xdr:rowOff>142875</xdr:rowOff>
    </xdr:from>
    <xdr:to>
      <xdr:col>8</xdr:col>
      <xdr:colOff>215900</xdr:colOff>
      <xdr:row>1</xdr:row>
      <xdr:rowOff>3175</xdr:rowOff>
    </xdr:to>
    <xdr:graphicFrame macro="">
      <xdr:nvGraphicFramePr>
        <xdr:cNvPr id="13" name="Chart 12">
          <a:extLst>
            <a:ext uri="{FF2B5EF4-FFF2-40B4-BE49-F238E27FC236}">
              <a16:creationId xmlns:a16="http://schemas.microsoft.com/office/drawing/2014/main" id="{1A9904FA-AE28-1A07-3491-1ADA5E538DE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444500</xdr:colOff>
      <xdr:row>0</xdr:row>
      <xdr:rowOff>149225</xdr:rowOff>
    </xdr:from>
    <xdr:to>
      <xdr:col>13</xdr:col>
      <xdr:colOff>298450</xdr:colOff>
      <xdr:row>1</xdr:row>
      <xdr:rowOff>9525</xdr:rowOff>
    </xdr:to>
    <xdr:graphicFrame macro="">
      <xdr:nvGraphicFramePr>
        <xdr:cNvPr id="14" name="Chart 13">
          <a:extLst>
            <a:ext uri="{FF2B5EF4-FFF2-40B4-BE49-F238E27FC236}">
              <a16:creationId xmlns:a16="http://schemas.microsoft.com/office/drawing/2014/main" id="{10D4CD7E-1174-BE0B-A71D-4A0A79D2E33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19050</xdr:colOff>
      <xdr:row>1</xdr:row>
      <xdr:rowOff>44450</xdr:rowOff>
    </xdr:from>
    <xdr:to>
      <xdr:col>8</xdr:col>
      <xdr:colOff>222250</xdr:colOff>
      <xdr:row>1</xdr:row>
      <xdr:rowOff>3575050</xdr:rowOff>
    </xdr:to>
    <xdr:graphicFrame macro="">
      <xdr:nvGraphicFramePr>
        <xdr:cNvPr id="15" name="Chart 14">
          <a:extLst>
            <a:ext uri="{FF2B5EF4-FFF2-40B4-BE49-F238E27FC236}">
              <a16:creationId xmlns:a16="http://schemas.microsoft.com/office/drawing/2014/main" id="{B0CB6898-C309-16CA-CFE6-51C63E3CACF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8</xdr:col>
      <xdr:colOff>438150</xdr:colOff>
      <xdr:row>1</xdr:row>
      <xdr:rowOff>41274</xdr:rowOff>
    </xdr:from>
    <xdr:to>
      <xdr:col>13</xdr:col>
      <xdr:colOff>298450</xdr:colOff>
      <xdr:row>1</xdr:row>
      <xdr:rowOff>3619500</xdr:rowOff>
    </xdr:to>
    <xdr:graphicFrame macro="">
      <xdr:nvGraphicFramePr>
        <xdr:cNvPr id="16" name="Chart 15">
          <a:extLst>
            <a:ext uri="{FF2B5EF4-FFF2-40B4-BE49-F238E27FC236}">
              <a16:creationId xmlns:a16="http://schemas.microsoft.com/office/drawing/2014/main" id="{32352A0A-BC59-64D0-D0F8-C7367739987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xdr:col>
      <xdr:colOff>6350</xdr:colOff>
      <xdr:row>0</xdr:row>
      <xdr:rowOff>247650</xdr:rowOff>
    </xdr:from>
    <xdr:to>
      <xdr:col>1</xdr:col>
      <xdr:colOff>1835150</xdr:colOff>
      <xdr:row>0</xdr:row>
      <xdr:rowOff>2771775</xdr:rowOff>
    </xdr:to>
    <mc:AlternateContent xmlns:mc="http://schemas.openxmlformats.org/markup-compatibility/2006">
      <mc:Choice xmlns:a14="http://schemas.microsoft.com/office/drawing/2010/main" Requires="a14">
        <xdr:graphicFrame macro="">
          <xdr:nvGraphicFramePr>
            <xdr:cNvPr id="17" name="Geography 1">
              <a:extLst>
                <a:ext uri="{FF2B5EF4-FFF2-40B4-BE49-F238E27FC236}">
                  <a16:creationId xmlns:a16="http://schemas.microsoft.com/office/drawing/2014/main" id="{E8652281-F22A-D2BD-7E48-C1674C73699B}"/>
                </a:ext>
              </a:extLst>
            </xdr:cNvPr>
            <xdr:cNvGraphicFramePr/>
          </xdr:nvGraphicFramePr>
          <xdr:xfrm>
            <a:off x="0" y="0"/>
            <a:ext cx="0" cy="0"/>
          </xdr:xfrm>
          <a:graphic>
            <a:graphicData uri="http://schemas.microsoft.com/office/drawing/2010/slicer">
              <sle:slicer xmlns:sle="http://schemas.microsoft.com/office/drawing/2010/slicer" name="Geography 1"/>
            </a:graphicData>
          </a:graphic>
        </xdr:graphicFrame>
      </mc:Choice>
      <mc:Fallback>
        <xdr:sp macro="" textlink="">
          <xdr:nvSpPr>
            <xdr:cNvPr id="0" name=""/>
            <xdr:cNvSpPr>
              <a:spLocks noTextEdit="1"/>
            </xdr:cNvSpPr>
          </xdr:nvSpPr>
          <xdr:spPr>
            <a:xfrm>
              <a:off x="615950" y="247650"/>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1879600</xdr:colOff>
      <xdr:row>0</xdr:row>
      <xdr:rowOff>260350</xdr:rowOff>
    </xdr:from>
    <xdr:to>
      <xdr:col>3</xdr:col>
      <xdr:colOff>704850</xdr:colOff>
      <xdr:row>0</xdr:row>
      <xdr:rowOff>2784475</xdr:rowOff>
    </xdr:to>
    <mc:AlternateContent xmlns:mc="http://schemas.openxmlformats.org/markup-compatibility/2006">
      <mc:Choice xmlns:a14="http://schemas.microsoft.com/office/drawing/2010/main" Requires="a14">
        <xdr:graphicFrame macro="">
          <xdr:nvGraphicFramePr>
            <xdr:cNvPr id="18" name="State">
              <a:extLst>
                <a:ext uri="{FF2B5EF4-FFF2-40B4-BE49-F238E27FC236}">
                  <a16:creationId xmlns:a16="http://schemas.microsoft.com/office/drawing/2014/main" id="{AE5B1DC3-D3B6-3F29-F6B3-E90C4B7ACDD2}"/>
                </a:ext>
              </a:extLst>
            </xdr:cNvPr>
            <xdr:cNvGraphicFramePr/>
          </xdr:nvGraphicFramePr>
          <xdr:xfrm>
            <a:off x="0" y="0"/>
            <a:ext cx="0" cy="0"/>
          </xdr:xfrm>
          <a:graphic>
            <a:graphicData uri="http://schemas.microsoft.com/office/drawing/2010/slicer">
              <sle:slicer xmlns:sle="http://schemas.microsoft.com/office/drawing/2010/slicer" name="State"/>
            </a:graphicData>
          </a:graphic>
        </xdr:graphicFrame>
      </mc:Choice>
      <mc:Fallback>
        <xdr:sp macro="" textlink="">
          <xdr:nvSpPr>
            <xdr:cNvPr id="0" name=""/>
            <xdr:cNvSpPr>
              <a:spLocks noTextEdit="1"/>
            </xdr:cNvSpPr>
          </xdr:nvSpPr>
          <xdr:spPr>
            <a:xfrm>
              <a:off x="2489200" y="260350"/>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elissa Clark" refreshedDate="45000.626838310185" createdVersion="8" refreshedVersion="8" minRefreshableVersion="3" recordCount="891" xr:uid="{91BA760D-F7FB-44DB-B1F8-69DCBD3578FC}">
  <cacheSource type="worksheet">
    <worksheetSource name="Table6"/>
  </cacheSource>
  <cacheFields count="5">
    <cacheField name="Geography" numFmtId="0">
      <sharedItems count="4">
        <s v="State"/>
        <s v="NE Region"/>
        <s v="EPA Ecoregion"/>
        <s v="Sub-Region"/>
      </sharedItems>
    </cacheField>
    <cacheField name="State" numFmtId="0">
      <sharedItems count="33">
        <s v="CT"/>
        <s v="DC"/>
        <s v="DE"/>
        <s v="MA"/>
        <s v="MD"/>
        <s v="ME"/>
        <s v="NH"/>
        <s v="NJ"/>
        <s v="NY"/>
        <s v="PA"/>
        <s v="RI"/>
        <s v="VA"/>
        <s v="VT"/>
        <s v="WV"/>
        <s v="Northeast Region"/>
        <s v="Acadian Plains and Hills"/>
        <s v="Atlantic Coastal Pine Barrens"/>
        <s v="Blue Ridge"/>
        <s v="Central Appalachians"/>
        <s v="Eastern Great Lakes Lowlands"/>
        <s v="Erie Drift Plain"/>
        <s v="Middle Atlantic Coastal Plain"/>
        <s v="North Central Appalachians"/>
        <s v="Northeastern Coastal Zone"/>
        <s v="Northeastern Highlands"/>
        <s v="Northern Allegheny Plateau"/>
        <s v="Northern Piedmont"/>
        <s v="Piedmont"/>
        <s v="Ridge and Valley"/>
        <s v="Southeastern Plains"/>
        <s v="Western Allegheny Plateau"/>
        <s v="Mid-Atlantic"/>
        <s v="New England and New York"/>
      </sharedItems>
    </cacheField>
    <cacheField name="Type" numFmtId="0">
      <sharedItems containsBlank="1" count="7">
        <s v="Fee Conservation"/>
        <s v="Easement Conservation"/>
        <s v="Conserved for Nature (Gap 1 and 2)"/>
        <s v="Conserved for Multiple Uses (GAP 3)"/>
        <s v="Fee Conservation Detail"/>
        <s v="Not Conserved"/>
        <m u="1"/>
      </sharedItems>
    </cacheField>
    <cacheField name="Type Detail" numFmtId="0">
      <sharedItems count="27">
        <s v="Fee Conservation"/>
        <s v="Easement Conservation"/>
        <s v="Conserved for Nature (Gap 1 and 2)"/>
        <s v="Conserved for Multiple Uses (GAP 3)"/>
        <s v="Federal: Bureau of Land Management"/>
        <s v="Federal: Department of Defense"/>
        <s v="Federal"/>
        <s v="Federal: Fish and Wildlife Service"/>
        <s v="Federal National Park Service"/>
        <s v="Federal: NASA"/>
        <s v="Federal: NOAA"/>
        <s v="Federal US Forest Service"/>
        <s v="Tribal"/>
        <s v="State Forest"/>
        <s v="State Land"/>
        <s v="State Park"/>
        <s v="State Wildlife Management Area"/>
        <s v="Local"/>
        <s v="District"/>
        <s v="Non-governemnt Organization"/>
        <s v="Privtae Conservation"/>
        <s v="Federal Easement"/>
        <s v="State Easement"/>
        <s v="Local Easement"/>
        <s v="District Easement"/>
        <s v="Non-governemnt Easement"/>
        <s v="Not Conserved"/>
      </sharedItems>
    </cacheField>
    <cacheField name="Acres" numFmtId="0">
      <sharedItems containsString="0" containsBlank="1" containsNumber="1" containsInteger="1" minValue="0" maxValue="126002079"/>
    </cacheField>
  </cacheFields>
  <extLst>
    <ext xmlns:x14="http://schemas.microsoft.com/office/spreadsheetml/2009/9/main" uri="{725AE2AE-9491-48be-B2B4-4EB974FC3084}">
      <x14:pivotCacheDefinition pivotCacheId="1493763079"/>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891">
  <r>
    <x v="0"/>
    <x v="0"/>
    <x v="0"/>
    <x v="0"/>
    <n v="441632"/>
  </r>
  <r>
    <x v="0"/>
    <x v="1"/>
    <x v="0"/>
    <x v="0"/>
    <n v="8145"/>
  </r>
  <r>
    <x v="0"/>
    <x v="2"/>
    <x v="0"/>
    <x v="0"/>
    <n v="173992"/>
  </r>
  <r>
    <x v="0"/>
    <x v="3"/>
    <x v="0"/>
    <x v="0"/>
    <n v="1013168"/>
  </r>
  <r>
    <x v="0"/>
    <x v="4"/>
    <x v="0"/>
    <x v="0"/>
    <n v="793327"/>
  </r>
  <r>
    <x v="0"/>
    <x v="5"/>
    <x v="0"/>
    <x v="0"/>
    <n v="1680155"/>
  </r>
  <r>
    <x v="0"/>
    <x v="6"/>
    <x v="0"/>
    <x v="0"/>
    <n v="1112189"/>
  </r>
  <r>
    <x v="0"/>
    <x v="7"/>
    <x v="0"/>
    <x v="0"/>
    <n v="1131616"/>
  </r>
  <r>
    <x v="0"/>
    <x v="8"/>
    <x v="0"/>
    <x v="0"/>
    <n v="4983101"/>
  </r>
  <r>
    <x v="0"/>
    <x v="9"/>
    <x v="0"/>
    <x v="0"/>
    <n v="5022639"/>
  </r>
  <r>
    <x v="0"/>
    <x v="10"/>
    <x v="0"/>
    <x v="0"/>
    <n v="100856"/>
  </r>
  <r>
    <x v="0"/>
    <x v="11"/>
    <x v="0"/>
    <x v="0"/>
    <n v="3216275"/>
  </r>
  <r>
    <x v="0"/>
    <x v="12"/>
    <x v="0"/>
    <x v="0"/>
    <n v="820698"/>
  </r>
  <r>
    <x v="0"/>
    <x v="13"/>
    <x v="0"/>
    <x v="0"/>
    <n v="1728809"/>
  </r>
  <r>
    <x v="1"/>
    <x v="14"/>
    <x v="0"/>
    <x v="0"/>
    <n v="22226600"/>
  </r>
  <r>
    <x v="2"/>
    <x v="15"/>
    <x v="0"/>
    <x v="0"/>
    <n v="601178"/>
  </r>
  <r>
    <x v="2"/>
    <x v="16"/>
    <x v="0"/>
    <x v="0"/>
    <n v="842911"/>
  </r>
  <r>
    <x v="2"/>
    <x v="17"/>
    <x v="0"/>
    <x v="0"/>
    <n v="786149"/>
  </r>
  <r>
    <x v="2"/>
    <x v="18"/>
    <x v="0"/>
    <x v="0"/>
    <n v="1667082"/>
  </r>
  <r>
    <x v="2"/>
    <x v="19"/>
    <x v="0"/>
    <x v="0"/>
    <n v="461721"/>
  </r>
  <r>
    <x v="2"/>
    <x v="20"/>
    <x v="0"/>
    <x v="0"/>
    <n v="142061"/>
  </r>
  <r>
    <x v="2"/>
    <x v="21"/>
    <x v="0"/>
    <x v="0"/>
    <n v="848265"/>
  </r>
  <r>
    <x v="2"/>
    <x v="22"/>
    <x v="0"/>
    <x v="0"/>
    <n v="2729253"/>
  </r>
  <r>
    <x v="2"/>
    <x v="23"/>
    <x v="0"/>
    <x v="0"/>
    <n v="1123694"/>
  </r>
  <r>
    <x v="2"/>
    <x v="24"/>
    <x v="0"/>
    <x v="0"/>
    <n v="7029193"/>
  </r>
  <r>
    <x v="2"/>
    <x v="25"/>
    <x v="0"/>
    <x v="0"/>
    <n v="789140"/>
  </r>
  <r>
    <x v="2"/>
    <x v="26"/>
    <x v="0"/>
    <x v="0"/>
    <n v="487372"/>
  </r>
  <r>
    <x v="2"/>
    <x v="27"/>
    <x v="0"/>
    <x v="0"/>
    <n v="362034"/>
  </r>
  <r>
    <x v="2"/>
    <x v="28"/>
    <x v="0"/>
    <x v="0"/>
    <n v="3622369"/>
  </r>
  <r>
    <x v="2"/>
    <x v="29"/>
    <x v="0"/>
    <x v="0"/>
    <n v="339380"/>
  </r>
  <r>
    <x v="2"/>
    <x v="30"/>
    <x v="0"/>
    <x v="0"/>
    <n v="394797"/>
  </r>
  <r>
    <x v="3"/>
    <x v="31"/>
    <x v="0"/>
    <x v="0"/>
    <n v="12074802"/>
  </r>
  <r>
    <x v="3"/>
    <x v="32"/>
    <x v="0"/>
    <x v="0"/>
    <n v="10151800"/>
  </r>
  <r>
    <x v="0"/>
    <x v="0"/>
    <x v="1"/>
    <x v="1"/>
    <n v="64532"/>
  </r>
  <r>
    <x v="0"/>
    <x v="1"/>
    <x v="1"/>
    <x v="1"/>
    <n v="0"/>
  </r>
  <r>
    <x v="0"/>
    <x v="2"/>
    <x v="1"/>
    <x v="1"/>
    <n v="49208"/>
  </r>
  <r>
    <x v="0"/>
    <x v="3"/>
    <x v="1"/>
    <x v="1"/>
    <n v="254392"/>
  </r>
  <r>
    <x v="0"/>
    <x v="4"/>
    <x v="1"/>
    <x v="1"/>
    <n v="331124"/>
  </r>
  <r>
    <x v="0"/>
    <x v="5"/>
    <x v="1"/>
    <x v="1"/>
    <n v="2589147"/>
  </r>
  <r>
    <x v="0"/>
    <x v="6"/>
    <x v="1"/>
    <x v="1"/>
    <n v="811122"/>
  </r>
  <r>
    <x v="0"/>
    <x v="7"/>
    <x v="1"/>
    <x v="1"/>
    <n v="49645"/>
  </r>
  <r>
    <x v="0"/>
    <x v="8"/>
    <x v="1"/>
    <x v="1"/>
    <n v="1186715"/>
  </r>
  <r>
    <x v="0"/>
    <x v="9"/>
    <x v="1"/>
    <x v="1"/>
    <n v="245516"/>
  </r>
  <r>
    <x v="0"/>
    <x v="10"/>
    <x v="1"/>
    <x v="1"/>
    <n v="36612"/>
  </r>
  <r>
    <x v="0"/>
    <x v="11"/>
    <x v="1"/>
    <x v="1"/>
    <n v="1215928"/>
  </r>
  <r>
    <x v="0"/>
    <x v="12"/>
    <x v="1"/>
    <x v="1"/>
    <n v="512406"/>
  </r>
  <r>
    <x v="0"/>
    <x v="13"/>
    <x v="1"/>
    <x v="1"/>
    <n v="31488"/>
  </r>
  <r>
    <x v="1"/>
    <x v="14"/>
    <x v="1"/>
    <x v="1"/>
    <n v="7377837"/>
  </r>
  <r>
    <x v="2"/>
    <x v="15"/>
    <x v="1"/>
    <x v="1"/>
    <n v="771780"/>
  </r>
  <r>
    <x v="2"/>
    <x v="16"/>
    <x v="1"/>
    <x v="1"/>
    <n v="26989"/>
  </r>
  <r>
    <x v="2"/>
    <x v="17"/>
    <x v="1"/>
    <x v="1"/>
    <n v="109420"/>
  </r>
  <r>
    <x v="2"/>
    <x v="18"/>
    <x v="1"/>
    <x v="1"/>
    <n v="10866"/>
  </r>
  <r>
    <x v="2"/>
    <x v="19"/>
    <x v="1"/>
    <x v="1"/>
    <n v="102051"/>
  </r>
  <r>
    <x v="2"/>
    <x v="20"/>
    <x v="1"/>
    <x v="1"/>
    <n v="9218"/>
  </r>
  <r>
    <x v="2"/>
    <x v="21"/>
    <x v="1"/>
    <x v="1"/>
    <n v="294320"/>
  </r>
  <r>
    <x v="2"/>
    <x v="22"/>
    <x v="1"/>
    <x v="1"/>
    <n v="131905"/>
  </r>
  <r>
    <x v="2"/>
    <x v="23"/>
    <x v="1"/>
    <x v="1"/>
    <n v="335517"/>
  </r>
  <r>
    <x v="2"/>
    <x v="24"/>
    <x v="1"/>
    <x v="1"/>
    <n v="4169225"/>
  </r>
  <r>
    <x v="2"/>
    <x v="25"/>
    <x v="1"/>
    <x v="1"/>
    <n v="80431"/>
  </r>
  <r>
    <x v="2"/>
    <x v="26"/>
    <x v="1"/>
    <x v="1"/>
    <n v="446725"/>
  </r>
  <r>
    <x v="2"/>
    <x v="27"/>
    <x v="1"/>
    <x v="1"/>
    <n v="285718"/>
  </r>
  <r>
    <x v="2"/>
    <x v="28"/>
    <x v="1"/>
    <x v="1"/>
    <n v="375195"/>
  </r>
  <r>
    <x v="2"/>
    <x v="29"/>
    <x v="1"/>
    <x v="1"/>
    <n v="226814"/>
  </r>
  <r>
    <x v="2"/>
    <x v="30"/>
    <x v="1"/>
    <x v="1"/>
    <n v="1660"/>
  </r>
  <r>
    <x v="3"/>
    <x v="31"/>
    <x v="1"/>
    <x v="1"/>
    <n v="1922909"/>
  </r>
  <r>
    <x v="3"/>
    <x v="32"/>
    <x v="1"/>
    <x v="1"/>
    <n v="5454928"/>
  </r>
  <r>
    <x v="0"/>
    <x v="0"/>
    <x v="2"/>
    <x v="2"/>
    <n v="156401"/>
  </r>
  <r>
    <x v="0"/>
    <x v="1"/>
    <x v="2"/>
    <x v="2"/>
    <n v="1"/>
  </r>
  <r>
    <x v="0"/>
    <x v="2"/>
    <x v="2"/>
    <x v="2"/>
    <n v="62586"/>
  </r>
  <r>
    <x v="0"/>
    <x v="3"/>
    <x v="2"/>
    <x v="2"/>
    <n v="430807"/>
  </r>
  <r>
    <x v="0"/>
    <x v="4"/>
    <x v="2"/>
    <x v="2"/>
    <n v="140329"/>
  </r>
  <r>
    <x v="0"/>
    <x v="5"/>
    <x v="2"/>
    <x v="2"/>
    <n v="1032797"/>
  </r>
  <r>
    <x v="0"/>
    <x v="6"/>
    <x v="2"/>
    <x v="2"/>
    <n v="720962"/>
  </r>
  <r>
    <x v="0"/>
    <x v="7"/>
    <x v="2"/>
    <x v="2"/>
    <n v="633409"/>
  </r>
  <r>
    <x v="0"/>
    <x v="8"/>
    <x v="2"/>
    <x v="2"/>
    <n v="3294343"/>
  </r>
  <r>
    <x v="0"/>
    <x v="9"/>
    <x v="2"/>
    <x v="2"/>
    <n v="571297"/>
  </r>
  <r>
    <x v="0"/>
    <x v="10"/>
    <x v="2"/>
    <x v="2"/>
    <n v="104794"/>
  </r>
  <r>
    <x v="0"/>
    <x v="11"/>
    <x v="2"/>
    <x v="2"/>
    <n v="1396981"/>
  </r>
  <r>
    <x v="0"/>
    <x v="12"/>
    <x v="2"/>
    <x v="2"/>
    <n v="348963"/>
  </r>
  <r>
    <x v="0"/>
    <x v="13"/>
    <x v="2"/>
    <x v="2"/>
    <n v="427075"/>
  </r>
  <r>
    <x v="1"/>
    <x v="14"/>
    <x v="2"/>
    <x v="2"/>
    <n v="9320745"/>
  </r>
  <r>
    <x v="2"/>
    <x v="15"/>
    <x v="2"/>
    <x v="2"/>
    <n v="370142"/>
  </r>
  <r>
    <x v="2"/>
    <x v="16"/>
    <x v="2"/>
    <x v="2"/>
    <n v="469284"/>
  </r>
  <r>
    <x v="2"/>
    <x v="17"/>
    <x v="2"/>
    <x v="2"/>
    <n v="420527"/>
  </r>
  <r>
    <x v="2"/>
    <x v="18"/>
    <x v="2"/>
    <x v="2"/>
    <n v="341828"/>
  </r>
  <r>
    <x v="2"/>
    <x v="19"/>
    <x v="2"/>
    <x v="2"/>
    <n v="137344"/>
  </r>
  <r>
    <x v="2"/>
    <x v="20"/>
    <x v="2"/>
    <x v="2"/>
    <n v="24889"/>
  </r>
  <r>
    <x v="2"/>
    <x v="21"/>
    <x v="2"/>
    <x v="2"/>
    <n v="449251"/>
  </r>
  <r>
    <x v="2"/>
    <x v="22"/>
    <x v="2"/>
    <x v="2"/>
    <n v="288788"/>
  </r>
  <r>
    <x v="2"/>
    <x v="23"/>
    <x v="2"/>
    <x v="2"/>
    <n v="449132"/>
  </r>
  <r>
    <x v="2"/>
    <x v="24"/>
    <x v="2"/>
    <x v="2"/>
    <n v="4977499"/>
  </r>
  <r>
    <x v="2"/>
    <x v="25"/>
    <x v="2"/>
    <x v="2"/>
    <n v="83708"/>
  </r>
  <r>
    <x v="2"/>
    <x v="26"/>
    <x v="2"/>
    <x v="2"/>
    <n v="145612"/>
  </r>
  <r>
    <x v="2"/>
    <x v="27"/>
    <x v="2"/>
    <x v="2"/>
    <n v="77298"/>
  </r>
  <r>
    <x v="2"/>
    <x v="28"/>
    <x v="2"/>
    <x v="2"/>
    <n v="967776"/>
  </r>
  <r>
    <x v="2"/>
    <x v="29"/>
    <x v="2"/>
    <x v="2"/>
    <n v="104915"/>
  </r>
  <r>
    <x v="2"/>
    <x v="30"/>
    <x v="2"/>
    <x v="2"/>
    <n v="12753"/>
  </r>
  <r>
    <x v="3"/>
    <x v="31"/>
    <x v="2"/>
    <x v="2"/>
    <n v="3231678"/>
  </r>
  <r>
    <x v="3"/>
    <x v="32"/>
    <x v="2"/>
    <x v="2"/>
    <n v="6089067"/>
  </r>
  <r>
    <x v="0"/>
    <x v="0"/>
    <x v="3"/>
    <x v="3"/>
    <n v="381320"/>
  </r>
  <r>
    <x v="0"/>
    <x v="1"/>
    <x v="3"/>
    <x v="3"/>
    <n v="8145"/>
  </r>
  <r>
    <x v="0"/>
    <x v="2"/>
    <x v="3"/>
    <x v="3"/>
    <n v="162873"/>
  </r>
  <r>
    <x v="0"/>
    <x v="3"/>
    <x v="3"/>
    <x v="3"/>
    <n v="836789"/>
  </r>
  <r>
    <x v="0"/>
    <x v="4"/>
    <x v="3"/>
    <x v="3"/>
    <n v="987374"/>
  </r>
  <r>
    <x v="0"/>
    <x v="5"/>
    <x v="3"/>
    <x v="3"/>
    <n v="3236891"/>
  </r>
  <r>
    <x v="0"/>
    <x v="6"/>
    <x v="3"/>
    <x v="3"/>
    <n v="1215293"/>
  </r>
  <r>
    <x v="0"/>
    <x v="7"/>
    <x v="3"/>
    <x v="3"/>
    <n v="547855"/>
  </r>
  <r>
    <x v="0"/>
    <x v="8"/>
    <x v="3"/>
    <x v="3"/>
    <n v="2875551"/>
  </r>
  <r>
    <x v="0"/>
    <x v="9"/>
    <x v="3"/>
    <x v="3"/>
    <n v="4696905"/>
  </r>
  <r>
    <x v="0"/>
    <x v="10"/>
    <x v="3"/>
    <x v="3"/>
    <n v="32819"/>
  </r>
  <r>
    <x v="0"/>
    <x v="11"/>
    <x v="3"/>
    <x v="3"/>
    <n v="3035222"/>
  </r>
  <r>
    <x v="0"/>
    <x v="12"/>
    <x v="3"/>
    <x v="3"/>
    <n v="984140"/>
  </r>
  <r>
    <x v="0"/>
    <x v="13"/>
    <x v="3"/>
    <x v="3"/>
    <n v="1333222"/>
  </r>
  <r>
    <x v="1"/>
    <x v="14"/>
    <x v="3"/>
    <x v="3"/>
    <n v="20334399"/>
  </r>
  <r>
    <x v="2"/>
    <x v="15"/>
    <x v="3"/>
    <x v="3"/>
    <n v="1003040"/>
  </r>
  <r>
    <x v="2"/>
    <x v="16"/>
    <x v="3"/>
    <x v="3"/>
    <n v="400628"/>
  </r>
  <r>
    <x v="2"/>
    <x v="17"/>
    <x v="3"/>
    <x v="3"/>
    <n v="475042"/>
  </r>
  <r>
    <x v="2"/>
    <x v="18"/>
    <x v="3"/>
    <x v="3"/>
    <n v="1336119"/>
  </r>
  <r>
    <x v="2"/>
    <x v="19"/>
    <x v="3"/>
    <x v="3"/>
    <n v="426428"/>
  </r>
  <r>
    <x v="2"/>
    <x v="20"/>
    <x v="3"/>
    <x v="3"/>
    <n v="126389"/>
  </r>
  <r>
    <x v="2"/>
    <x v="21"/>
    <x v="3"/>
    <x v="3"/>
    <n v="698519"/>
  </r>
  <r>
    <x v="2"/>
    <x v="22"/>
    <x v="3"/>
    <x v="3"/>
    <n v="2572385"/>
  </r>
  <r>
    <x v="2"/>
    <x v="23"/>
    <x v="3"/>
    <x v="3"/>
    <n v="1030389"/>
  </r>
  <r>
    <x v="2"/>
    <x v="24"/>
    <x v="3"/>
    <x v="3"/>
    <n v="6245507"/>
  </r>
  <r>
    <x v="2"/>
    <x v="25"/>
    <x v="3"/>
    <x v="3"/>
    <n v="785865"/>
  </r>
  <r>
    <x v="2"/>
    <x v="26"/>
    <x v="3"/>
    <x v="3"/>
    <n v="788860"/>
  </r>
  <r>
    <x v="2"/>
    <x v="27"/>
    <x v="3"/>
    <x v="3"/>
    <n v="570455"/>
  </r>
  <r>
    <x v="2"/>
    <x v="28"/>
    <x v="3"/>
    <x v="3"/>
    <n v="3029790"/>
  </r>
  <r>
    <x v="2"/>
    <x v="29"/>
    <x v="3"/>
    <x v="3"/>
    <n v="461279"/>
  </r>
  <r>
    <x v="2"/>
    <x v="30"/>
    <x v="3"/>
    <x v="3"/>
    <n v="383706"/>
  </r>
  <r>
    <x v="3"/>
    <x v="31"/>
    <x v="3"/>
    <x v="3"/>
    <n v="10771594"/>
  </r>
  <r>
    <x v="3"/>
    <x v="32"/>
    <x v="3"/>
    <x v="3"/>
    <n v="9562805"/>
  </r>
  <r>
    <x v="0"/>
    <x v="0"/>
    <x v="4"/>
    <x v="4"/>
    <m/>
  </r>
  <r>
    <x v="0"/>
    <x v="1"/>
    <x v="4"/>
    <x v="4"/>
    <m/>
  </r>
  <r>
    <x v="0"/>
    <x v="2"/>
    <x v="4"/>
    <x v="4"/>
    <m/>
  </r>
  <r>
    <x v="0"/>
    <x v="3"/>
    <x v="4"/>
    <x v="4"/>
    <m/>
  </r>
  <r>
    <x v="0"/>
    <x v="4"/>
    <x v="4"/>
    <x v="4"/>
    <n v="519"/>
  </r>
  <r>
    <x v="0"/>
    <x v="5"/>
    <x v="4"/>
    <x v="4"/>
    <m/>
  </r>
  <r>
    <x v="0"/>
    <x v="6"/>
    <x v="4"/>
    <x v="4"/>
    <m/>
  </r>
  <r>
    <x v="0"/>
    <x v="7"/>
    <x v="4"/>
    <x v="4"/>
    <m/>
  </r>
  <r>
    <x v="0"/>
    <x v="8"/>
    <x v="4"/>
    <x v="4"/>
    <m/>
  </r>
  <r>
    <x v="0"/>
    <x v="9"/>
    <x v="4"/>
    <x v="4"/>
    <m/>
  </r>
  <r>
    <x v="0"/>
    <x v="10"/>
    <x v="4"/>
    <x v="4"/>
    <m/>
  </r>
  <r>
    <x v="0"/>
    <x v="11"/>
    <x v="4"/>
    <x v="4"/>
    <m/>
  </r>
  <r>
    <x v="0"/>
    <x v="12"/>
    <x v="4"/>
    <x v="4"/>
    <m/>
  </r>
  <r>
    <x v="0"/>
    <x v="13"/>
    <x v="4"/>
    <x v="4"/>
    <m/>
  </r>
  <r>
    <x v="1"/>
    <x v="14"/>
    <x v="4"/>
    <x v="4"/>
    <n v="519"/>
  </r>
  <r>
    <x v="2"/>
    <x v="15"/>
    <x v="4"/>
    <x v="4"/>
    <m/>
  </r>
  <r>
    <x v="2"/>
    <x v="16"/>
    <x v="4"/>
    <x v="4"/>
    <m/>
  </r>
  <r>
    <x v="2"/>
    <x v="17"/>
    <x v="4"/>
    <x v="4"/>
    <m/>
  </r>
  <r>
    <x v="2"/>
    <x v="18"/>
    <x v="4"/>
    <x v="4"/>
    <m/>
  </r>
  <r>
    <x v="2"/>
    <x v="19"/>
    <x v="4"/>
    <x v="4"/>
    <m/>
  </r>
  <r>
    <x v="2"/>
    <x v="20"/>
    <x v="4"/>
    <x v="4"/>
    <m/>
  </r>
  <r>
    <x v="2"/>
    <x v="21"/>
    <x v="4"/>
    <x v="4"/>
    <m/>
  </r>
  <r>
    <x v="2"/>
    <x v="22"/>
    <x v="4"/>
    <x v="4"/>
    <m/>
  </r>
  <r>
    <x v="2"/>
    <x v="23"/>
    <x v="4"/>
    <x v="4"/>
    <m/>
  </r>
  <r>
    <x v="2"/>
    <x v="24"/>
    <x v="4"/>
    <x v="4"/>
    <m/>
  </r>
  <r>
    <x v="2"/>
    <x v="25"/>
    <x v="4"/>
    <x v="4"/>
    <m/>
  </r>
  <r>
    <x v="2"/>
    <x v="26"/>
    <x v="4"/>
    <x v="4"/>
    <m/>
  </r>
  <r>
    <x v="2"/>
    <x v="27"/>
    <x v="4"/>
    <x v="4"/>
    <m/>
  </r>
  <r>
    <x v="2"/>
    <x v="28"/>
    <x v="4"/>
    <x v="4"/>
    <m/>
  </r>
  <r>
    <x v="2"/>
    <x v="29"/>
    <x v="4"/>
    <x v="4"/>
    <n v="519"/>
  </r>
  <r>
    <x v="2"/>
    <x v="30"/>
    <x v="4"/>
    <x v="4"/>
    <m/>
  </r>
  <r>
    <x v="3"/>
    <x v="31"/>
    <x v="4"/>
    <x v="4"/>
    <n v="519"/>
  </r>
  <r>
    <x v="3"/>
    <x v="32"/>
    <x v="4"/>
    <x v="4"/>
    <m/>
  </r>
  <r>
    <x v="0"/>
    <x v="0"/>
    <x v="4"/>
    <x v="5"/>
    <n v="3122"/>
  </r>
  <r>
    <x v="0"/>
    <x v="1"/>
    <x v="4"/>
    <x v="5"/>
    <m/>
  </r>
  <r>
    <x v="0"/>
    <x v="2"/>
    <x v="4"/>
    <x v="5"/>
    <m/>
  </r>
  <r>
    <x v="0"/>
    <x v="3"/>
    <x v="4"/>
    <x v="5"/>
    <n v="15212"/>
  </r>
  <r>
    <x v="0"/>
    <x v="4"/>
    <x v="4"/>
    <x v="5"/>
    <n v="73115"/>
  </r>
  <r>
    <x v="0"/>
    <x v="5"/>
    <x v="4"/>
    <x v="5"/>
    <n v="5"/>
  </r>
  <r>
    <x v="0"/>
    <x v="6"/>
    <x v="4"/>
    <x v="5"/>
    <n v="6586"/>
  </r>
  <r>
    <x v="0"/>
    <x v="7"/>
    <x v="4"/>
    <x v="5"/>
    <n v="143"/>
  </r>
  <r>
    <x v="0"/>
    <x v="8"/>
    <x v="4"/>
    <x v="5"/>
    <n v="106926"/>
  </r>
  <r>
    <x v="0"/>
    <x v="9"/>
    <x v="4"/>
    <x v="5"/>
    <n v="104554"/>
  </r>
  <r>
    <x v="0"/>
    <x v="10"/>
    <x v="4"/>
    <x v="5"/>
    <n v="14"/>
  </r>
  <r>
    <x v="0"/>
    <x v="11"/>
    <x v="4"/>
    <x v="5"/>
    <n v="251721"/>
  </r>
  <r>
    <x v="0"/>
    <x v="12"/>
    <x v="4"/>
    <x v="5"/>
    <n v="327"/>
  </r>
  <r>
    <x v="0"/>
    <x v="13"/>
    <x v="4"/>
    <x v="5"/>
    <n v="112764"/>
  </r>
  <r>
    <x v="1"/>
    <x v="14"/>
    <x v="4"/>
    <x v="5"/>
    <n v="674489"/>
  </r>
  <r>
    <x v="2"/>
    <x v="15"/>
    <x v="4"/>
    <x v="5"/>
    <n v="5"/>
  </r>
  <r>
    <x v="2"/>
    <x v="16"/>
    <x v="4"/>
    <x v="5"/>
    <n v="380"/>
  </r>
  <r>
    <x v="2"/>
    <x v="17"/>
    <x v="4"/>
    <x v="5"/>
    <n v="143"/>
  </r>
  <r>
    <x v="2"/>
    <x v="18"/>
    <x v="4"/>
    <x v="5"/>
    <n v="72403"/>
  </r>
  <r>
    <x v="2"/>
    <x v="19"/>
    <x v="4"/>
    <x v="5"/>
    <n v="100092"/>
  </r>
  <r>
    <x v="2"/>
    <x v="20"/>
    <x v="4"/>
    <x v="5"/>
    <n v="12888"/>
  </r>
  <r>
    <x v="2"/>
    <x v="21"/>
    <x v="4"/>
    <x v="5"/>
    <n v="51651"/>
  </r>
  <r>
    <x v="2"/>
    <x v="22"/>
    <x v="4"/>
    <x v="5"/>
    <n v="15504"/>
  </r>
  <r>
    <x v="2"/>
    <x v="23"/>
    <x v="4"/>
    <x v="5"/>
    <n v="9437"/>
  </r>
  <r>
    <x v="2"/>
    <x v="24"/>
    <x v="4"/>
    <x v="5"/>
    <n v="22278"/>
  </r>
  <r>
    <x v="2"/>
    <x v="25"/>
    <x v="4"/>
    <x v="5"/>
    <n v="1797"/>
  </r>
  <r>
    <x v="2"/>
    <x v="26"/>
    <x v="4"/>
    <x v="5"/>
    <n v="6367"/>
  </r>
  <r>
    <x v="2"/>
    <x v="27"/>
    <x v="4"/>
    <x v="5"/>
    <n v="138647"/>
  </r>
  <r>
    <x v="2"/>
    <x v="28"/>
    <x v="4"/>
    <x v="5"/>
    <n v="50480"/>
  </r>
  <r>
    <x v="2"/>
    <x v="29"/>
    <x v="4"/>
    <x v="5"/>
    <n v="121435"/>
  </r>
  <r>
    <x v="2"/>
    <x v="30"/>
    <x v="4"/>
    <x v="5"/>
    <n v="70981"/>
  </r>
  <r>
    <x v="3"/>
    <x v="31"/>
    <x v="4"/>
    <x v="5"/>
    <n v="542298"/>
  </r>
  <r>
    <x v="3"/>
    <x v="32"/>
    <x v="4"/>
    <x v="5"/>
    <n v="132192"/>
  </r>
  <r>
    <x v="0"/>
    <x v="0"/>
    <x v="4"/>
    <x v="6"/>
    <n v="6050"/>
  </r>
  <r>
    <x v="0"/>
    <x v="1"/>
    <x v="4"/>
    <x v="6"/>
    <n v="1138"/>
  </r>
  <r>
    <x v="0"/>
    <x v="2"/>
    <x v="4"/>
    <x v="6"/>
    <n v="247"/>
  </r>
  <r>
    <x v="0"/>
    <x v="3"/>
    <x v="4"/>
    <x v="6"/>
    <n v="36519"/>
  </r>
  <r>
    <x v="0"/>
    <x v="4"/>
    <x v="4"/>
    <x v="6"/>
    <n v="10854"/>
  </r>
  <r>
    <x v="0"/>
    <x v="5"/>
    <x v="4"/>
    <x v="6"/>
    <n v="21081"/>
  </r>
  <r>
    <x v="0"/>
    <x v="6"/>
    <x v="4"/>
    <x v="6"/>
    <n v="41"/>
  </r>
  <r>
    <x v="0"/>
    <x v="7"/>
    <x v="4"/>
    <x v="6"/>
    <m/>
  </r>
  <r>
    <x v="0"/>
    <x v="8"/>
    <x v="4"/>
    <x v="6"/>
    <n v="1247"/>
  </r>
  <r>
    <x v="0"/>
    <x v="9"/>
    <x v="4"/>
    <x v="6"/>
    <n v="555"/>
  </r>
  <r>
    <x v="0"/>
    <x v="10"/>
    <x v="4"/>
    <x v="6"/>
    <m/>
  </r>
  <r>
    <x v="0"/>
    <x v="11"/>
    <x v="4"/>
    <x v="6"/>
    <n v="3623"/>
  </r>
  <r>
    <x v="0"/>
    <x v="12"/>
    <x v="4"/>
    <x v="6"/>
    <m/>
  </r>
  <r>
    <x v="0"/>
    <x v="13"/>
    <x v="4"/>
    <x v="6"/>
    <m/>
  </r>
  <r>
    <x v="1"/>
    <x v="14"/>
    <x v="4"/>
    <x v="6"/>
    <n v="81355"/>
  </r>
  <r>
    <x v="2"/>
    <x v="15"/>
    <x v="4"/>
    <x v="6"/>
    <n v="117"/>
  </r>
  <r>
    <x v="2"/>
    <x v="16"/>
    <x v="4"/>
    <x v="6"/>
    <n v="19626"/>
  </r>
  <r>
    <x v="2"/>
    <x v="17"/>
    <x v="4"/>
    <x v="6"/>
    <n v="4"/>
  </r>
  <r>
    <x v="2"/>
    <x v="18"/>
    <x v="4"/>
    <x v="6"/>
    <n v="1153"/>
  </r>
  <r>
    <x v="2"/>
    <x v="19"/>
    <x v="4"/>
    <x v="6"/>
    <n v="89"/>
  </r>
  <r>
    <x v="2"/>
    <x v="20"/>
    <x v="4"/>
    <x v="6"/>
    <m/>
  </r>
  <r>
    <x v="2"/>
    <x v="21"/>
    <x v="4"/>
    <x v="6"/>
    <n v="844"/>
  </r>
  <r>
    <x v="2"/>
    <x v="22"/>
    <x v="4"/>
    <x v="6"/>
    <n v="48"/>
  </r>
  <r>
    <x v="2"/>
    <x v="23"/>
    <x v="4"/>
    <x v="6"/>
    <n v="13878"/>
  </r>
  <r>
    <x v="2"/>
    <x v="24"/>
    <x v="4"/>
    <x v="6"/>
    <n v="31181"/>
  </r>
  <r>
    <x v="2"/>
    <x v="25"/>
    <x v="4"/>
    <x v="6"/>
    <n v="14"/>
  </r>
  <r>
    <x v="2"/>
    <x v="26"/>
    <x v="4"/>
    <x v="6"/>
    <n v="955"/>
  </r>
  <r>
    <x v="2"/>
    <x v="27"/>
    <x v="4"/>
    <x v="6"/>
    <m/>
  </r>
  <r>
    <x v="2"/>
    <x v="28"/>
    <x v="4"/>
    <x v="6"/>
    <n v="1980"/>
  </r>
  <r>
    <x v="2"/>
    <x v="29"/>
    <x v="4"/>
    <x v="6"/>
    <n v="11460"/>
  </r>
  <r>
    <x v="2"/>
    <x v="30"/>
    <x v="4"/>
    <x v="6"/>
    <n v="6"/>
  </r>
  <r>
    <x v="3"/>
    <x v="31"/>
    <x v="4"/>
    <x v="6"/>
    <n v="16416"/>
  </r>
  <r>
    <x v="3"/>
    <x v="32"/>
    <x v="4"/>
    <x v="6"/>
    <n v="64939"/>
  </r>
  <r>
    <x v="0"/>
    <x v="0"/>
    <x v="4"/>
    <x v="7"/>
    <n v="280"/>
  </r>
  <r>
    <x v="0"/>
    <x v="1"/>
    <x v="4"/>
    <x v="7"/>
    <m/>
  </r>
  <r>
    <x v="0"/>
    <x v="2"/>
    <x v="4"/>
    <x v="7"/>
    <n v="25244"/>
  </r>
  <r>
    <x v="0"/>
    <x v="3"/>
    <x v="4"/>
    <x v="7"/>
    <n v="230"/>
  </r>
  <r>
    <x v="0"/>
    <x v="4"/>
    <x v="4"/>
    <x v="7"/>
    <n v="50426"/>
  </r>
  <r>
    <x v="0"/>
    <x v="5"/>
    <x v="4"/>
    <x v="7"/>
    <n v="64886"/>
  </r>
  <r>
    <x v="0"/>
    <x v="6"/>
    <x v="4"/>
    <x v="7"/>
    <n v="31963"/>
  </r>
  <r>
    <x v="0"/>
    <x v="7"/>
    <x v="4"/>
    <x v="7"/>
    <n v="79096"/>
  </r>
  <r>
    <x v="0"/>
    <x v="8"/>
    <x v="4"/>
    <x v="7"/>
    <n v="24753"/>
  </r>
  <r>
    <x v="0"/>
    <x v="9"/>
    <x v="4"/>
    <x v="7"/>
    <n v="15171"/>
  </r>
  <r>
    <x v="0"/>
    <x v="10"/>
    <x v="4"/>
    <x v="7"/>
    <n v="2154"/>
  </r>
  <r>
    <x v="0"/>
    <x v="11"/>
    <x v="4"/>
    <x v="7"/>
    <n v="127779"/>
  </r>
  <r>
    <x v="0"/>
    <x v="12"/>
    <x v="4"/>
    <x v="7"/>
    <n v="34221"/>
  </r>
  <r>
    <x v="0"/>
    <x v="13"/>
    <x v="4"/>
    <x v="7"/>
    <n v="19933"/>
  </r>
  <r>
    <x v="1"/>
    <x v="14"/>
    <x v="4"/>
    <x v="7"/>
    <n v="476134"/>
  </r>
  <r>
    <x v="2"/>
    <x v="15"/>
    <x v="4"/>
    <x v="7"/>
    <n v="52990"/>
  </r>
  <r>
    <x v="2"/>
    <x v="16"/>
    <x v="4"/>
    <x v="7"/>
    <n v="56731"/>
  </r>
  <r>
    <x v="2"/>
    <x v="17"/>
    <x v="4"/>
    <x v="7"/>
    <m/>
  </r>
  <r>
    <x v="2"/>
    <x v="18"/>
    <x v="4"/>
    <x v="7"/>
    <n v="16957"/>
  </r>
  <r>
    <x v="2"/>
    <x v="19"/>
    <x v="4"/>
    <x v="7"/>
    <n v="27136"/>
  </r>
  <r>
    <x v="2"/>
    <x v="20"/>
    <x v="4"/>
    <x v="7"/>
    <n v="9004"/>
  </r>
  <r>
    <x v="2"/>
    <x v="21"/>
    <x v="4"/>
    <x v="7"/>
    <n v="186100"/>
  </r>
  <r>
    <x v="2"/>
    <x v="22"/>
    <x v="4"/>
    <x v="7"/>
    <n v="14"/>
  </r>
  <r>
    <x v="2"/>
    <x v="23"/>
    <x v="4"/>
    <x v="7"/>
    <n v="9160"/>
  </r>
  <r>
    <x v="2"/>
    <x v="24"/>
    <x v="4"/>
    <x v="7"/>
    <n v="67290"/>
  </r>
  <r>
    <x v="2"/>
    <x v="25"/>
    <x v="4"/>
    <x v="7"/>
    <m/>
  </r>
  <r>
    <x v="2"/>
    <x v="26"/>
    <x v="4"/>
    <x v="7"/>
    <n v="7922"/>
  </r>
  <r>
    <x v="2"/>
    <x v="27"/>
    <x v="4"/>
    <x v="7"/>
    <m/>
  </r>
  <r>
    <x v="2"/>
    <x v="28"/>
    <x v="4"/>
    <x v="7"/>
    <n v="11349"/>
  </r>
  <r>
    <x v="2"/>
    <x v="29"/>
    <x v="4"/>
    <x v="7"/>
    <n v="28518"/>
  </r>
  <r>
    <x v="2"/>
    <x v="30"/>
    <x v="4"/>
    <x v="7"/>
    <n v="2963"/>
  </r>
  <r>
    <x v="3"/>
    <x v="31"/>
    <x v="4"/>
    <x v="7"/>
    <n v="317649"/>
  </r>
  <r>
    <x v="3"/>
    <x v="32"/>
    <x v="4"/>
    <x v="7"/>
    <n v="158485"/>
  </r>
  <r>
    <x v="0"/>
    <x v="0"/>
    <x v="4"/>
    <x v="8"/>
    <n v="197"/>
  </r>
  <r>
    <x v="0"/>
    <x v="1"/>
    <x v="4"/>
    <x v="8"/>
    <n v="6919"/>
  </r>
  <r>
    <x v="0"/>
    <x v="2"/>
    <x v="4"/>
    <x v="8"/>
    <n v="92"/>
  </r>
  <r>
    <x v="0"/>
    <x v="3"/>
    <x v="4"/>
    <x v="8"/>
    <n v="5434"/>
  </r>
  <r>
    <x v="0"/>
    <x v="4"/>
    <x v="4"/>
    <x v="8"/>
    <n v="41876"/>
  </r>
  <r>
    <x v="0"/>
    <x v="5"/>
    <x v="4"/>
    <x v="8"/>
    <n v="125367"/>
  </r>
  <r>
    <x v="0"/>
    <x v="6"/>
    <x v="4"/>
    <x v="8"/>
    <n v="13991"/>
  </r>
  <r>
    <x v="0"/>
    <x v="7"/>
    <x v="4"/>
    <x v="8"/>
    <n v="32467"/>
  </r>
  <r>
    <x v="0"/>
    <x v="8"/>
    <x v="4"/>
    <x v="8"/>
    <n v="21984"/>
  </r>
  <r>
    <x v="0"/>
    <x v="9"/>
    <x v="4"/>
    <x v="8"/>
    <n v="68494"/>
  </r>
  <r>
    <x v="0"/>
    <x v="10"/>
    <x v="4"/>
    <x v="8"/>
    <m/>
  </r>
  <r>
    <x v="0"/>
    <x v="11"/>
    <x v="4"/>
    <x v="8"/>
    <n v="286440"/>
  </r>
  <r>
    <x v="0"/>
    <x v="12"/>
    <x v="4"/>
    <x v="8"/>
    <n v="684"/>
  </r>
  <r>
    <x v="0"/>
    <x v="13"/>
    <x v="4"/>
    <x v="8"/>
    <n v="88083"/>
  </r>
  <r>
    <x v="1"/>
    <x v="14"/>
    <x v="4"/>
    <x v="8"/>
    <n v="692027"/>
  </r>
  <r>
    <x v="2"/>
    <x v="15"/>
    <x v="4"/>
    <x v="8"/>
    <n v="61921"/>
  </r>
  <r>
    <x v="2"/>
    <x v="16"/>
    <x v="4"/>
    <x v="8"/>
    <n v="16386"/>
  </r>
  <r>
    <x v="2"/>
    <x v="17"/>
    <x v="4"/>
    <x v="8"/>
    <n v="248566"/>
  </r>
  <r>
    <x v="2"/>
    <x v="18"/>
    <x v="4"/>
    <x v="8"/>
    <n v="97130"/>
  </r>
  <r>
    <x v="2"/>
    <x v="19"/>
    <x v="4"/>
    <x v="8"/>
    <n v="35"/>
  </r>
  <r>
    <x v="2"/>
    <x v="20"/>
    <x v="4"/>
    <x v="8"/>
    <m/>
  </r>
  <r>
    <x v="2"/>
    <x v="21"/>
    <x v="4"/>
    <x v="8"/>
    <n v="8345"/>
  </r>
  <r>
    <x v="2"/>
    <x v="22"/>
    <x v="4"/>
    <x v="8"/>
    <n v="26324"/>
  </r>
  <r>
    <x v="2"/>
    <x v="23"/>
    <x v="4"/>
    <x v="8"/>
    <n v="3441"/>
  </r>
  <r>
    <x v="2"/>
    <x v="24"/>
    <x v="4"/>
    <x v="8"/>
    <n v="86276"/>
  </r>
  <r>
    <x v="2"/>
    <x v="25"/>
    <x v="4"/>
    <x v="8"/>
    <n v="10036"/>
  </r>
  <r>
    <x v="2"/>
    <x v="26"/>
    <x v="4"/>
    <x v="8"/>
    <n v="23457"/>
  </r>
  <r>
    <x v="2"/>
    <x v="27"/>
    <x v="4"/>
    <x v="8"/>
    <n v="19339"/>
  </r>
  <r>
    <x v="2"/>
    <x v="28"/>
    <x v="4"/>
    <x v="8"/>
    <n v="72842"/>
  </r>
  <r>
    <x v="2"/>
    <x v="29"/>
    <x v="4"/>
    <x v="8"/>
    <n v="17263"/>
  </r>
  <r>
    <x v="2"/>
    <x v="30"/>
    <x v="4"/>
    <x v="8"/>
    <n v="664"/>
  </r>
  <r>
    <x v="3"/>
    <x v="31"/>
    <x v="4"/>
    <x v="8"/>
    <n v="524370"/>
  </r>
  <r>
    <x v="3"/>
    <x v="32"/>
    <x v="4"/>
    <x v="8"/>
    <n v="167657"/>
  </r>
  <r>
    <x v="0"/>
    <x v="0"/>
    <x v="4"/>
    <x v="9"/>
    <m/>
  </r>
  <r>
    <x v="0"/>
    <x v="1"/>
    <x v="4"/>
    <x v="9"/>
    <m/>
  </r>
  <r>
    <x v="0"/>
    <x v="2"/>
    <x v="4"/>
    <x v="9"/>
    <m/>
  </r>
  <r>
    <x v="0"/>
    <x v="3"/>
    <x v="4"/>
    <x v="9"/>
    <m/>
  </r>
  <r>
    <x v="0"/>
    <x v="4"/>
    <x v="4"/>
    <x v="9"/>
    <m/>
  </r>
  <r>
    <x v="0"/>
    <x v="5"/>
    <x v="4"/>
    <x v="9"/>
    <m/>
  </r>
  <r>
    <x v="0"/>
    <x v="6"/>
    <x v="4"/>
    <x v="9"/>
    <m/>
  </r>
  <r>
    <x v="0"/>
    <x v="7"/>
    <x v="4"/>
    <x v="9"/>
    <m/>
  </r>
  <r>
    <x v="0"/>
    <x v="8"/>
    <x v="4"/>
    <x v="9"/>
    <m/>
  </r>
  <r>
    <x v="0"/>
    <x v="9"/>
    <x v="4"/>
    <x v="9"/>
    <m/>
  </r>
  <r>
    <x v="0"/>
    <x v="10"/>
    <x v="4"/>
    <x v="9"/>
    <m/>
  </r>
  <r>
    <x v="0"/>
    <x v="11"/>
    <x v="4"/>
    <x v="9"/>
    <n v="6283"/>
  </r>
  <r>
    <x v="0"/>
    <x v="12"/>
    <x v="4"/>
    <x v="9"/>
    <m/>
  </r>
  <r>
    <x v="0"/>
    <x v="13"/>
    <x v="4"/>
    <x v="9"/>
    <m/>
  </r>
  <r>
    <x v="1"/>
    <x v="14"/>
    <x v="4"/>
    <x v="9"/>
    <n v="6283"/>
  </r>
  <r>
    <x v="2"/>
    <x v="15"/>
    <x v="4"/>
    <x v="9"/>
    <m/>
  </r>
  <r>
    <x v="2"/>
    <x v="16"/>
    <x v="4"/>
    <x v="9"/>
    <m/>
  </r>
  <r>
    <x v="2"/>
    <x v="17"/>
    <x v="4"/>
    <x v="9"/>
    <m/>
  </r>
  <r>
    <x v="2"/>
    <x v="18"/>
    <x v="4"/>
    <x v="9"/>
    <m/>
  </r>
  <r>
    <x v="2"/>
    <x v="19"/>
    <x v="4"/>
    <x v="9"/>
    <m/>
  </r>
  <r>
    <x v="2"/>
    <x v="20"/>
    <x v="4"/>
    <x v="9"/>
    <m/>
  </r>
  <r>
    <x v="2"/>
    <x v="21"/>
    <x v="4"/>
    <x v="9"/>
    <n v="6283"/>
  </r>
  <r>
    <x v="2"/>
    <x v="22"/>
    <x v="4"/>
    <x v="9"/>
    <m/>
  </r>
  <r>
    <x v="2"/>
    <x v="23"/>
    <x v="4"/>
    <x v="9"/>
    <m/>
  </r>
  <r>
    <x v="2"/>
    <x v="24"/>
    <x v="4"/>
    <x v="9"/>
    <m/>
  </r>
  <r>
    <x v="2"/>
    <x v="25"/>
    <x v="4"/>
    <x v="9"/>
    <m/>
  </r>
  <r>
    <x v="2"/>
    <x v="26"/>
    <x v="4"/>
    <x v="9"/>
    <m/>
  </r>
  <r>
    <x v="2"/>
    <x v="27"/>
    <x v="4"/>
    <x v="9"/>
    <m/>
  </r>
  <r>
    <x v="2"/>
    <x v="28"/>
    <x v="4"/>
    <x v="9"/>
    <m/>
  </r>
  <r>
    <x v="2"/>
    <x v="29"/>
    <x v="4"/>
    <x v="9"/>
    <m/>
  </r>
  <r>
    <x v="2"/>
    <x v="30"/>
    <x v="4"/>
    <x v="9"/>
    <m/>
  </r>
  <r>
    <x v="3"/>
    <x v="31"/>
    <x v="4"/>
    <x v="9"/>
    <n v="6283"/>
  </r>
  <r>
    <x v="3"/>
    <x v="32"/>
    <x v="4"/>
    <x v="9"/>
    <m/>
  </r>
  <r>
    <x v="0"/>
    <x v="0"/>
    <x v="4"/>
    <x v="10"/>
    <m/>
  </r>
  <r>
    <x v="0"/>
    <x v="1"/>
    <x v="4"/>
    <x v="10"/>
    <m/>
  </r>
  <r>
    <x v="0"/>
    <x v="2"/>
    <x v="4"/>
    <x v="10"/>
    <m/>
  </r>
  <r>
    <x v="0"/>
    <x v="3"/>
    <x v="4"/>
    <x v="10"/>
    <m/>
  </r>
  <r>
    <x v="0"/>
    <x v="4"/>
    <x v="4"/>
    <x v="10"/>
    <m/>
  </r>
  <r>
    <x v="0"/>
    <x v="5"/>
    <x v="4"/>
    <x v="10"/>
    <m/>
  </r>
  <r>
    <x v="0"/>
    <x v="6"/>
    <x v="4"/>
    <x v="10"/>
    <m/>
  </r>
  <r>
    <x v="0"/>
    <x v="7"/>
    <x v="4"/>
    <x v="10"/>
    <m/>
  </r>
  <r>
    <x v="0"/>
    <x v="8"/>
    <x v="4"/>
    <x v="10"/>
    <m/>
  </r>
  <r>
    <x v="0"/>
    <x v="9"/>
    <x v="4"/>
    <x v="10"/>
    <m/>
  </r>
  <r>
    <x v="0"/>
    <x v="10"/>
    <x v="4"/>
    <x v="10"/>
    <m/>
  </r>
  <r>
    <x v="0"/>
    <x v="11"/>
    <x v="4"/>
    <x v="10"/>
    <n v="69"/>
  </r>
  <r>
    <x v="0"/>
    <x v="12"/>
    <x v="4"/>
    <x v="10"/>
    <m/>
  </r>
  <r>
    <x v="0"/>
    <x v="13"/>
    <x v="4"/>
    <x v="10"/>
    <m/>
  </r>
  <r>
    <x v="1"/>
    <x v="14"/>
    <x v="4"/>
    <x v="10"/>
    <n v="69"/>
  </r>
  <r>
    <x v="2"/>
    <x v="15"/>
    <x v="4"/>
    <x v="10"/>
    <m/>
  </r>
  <r>
    <x v="2"/>
    <x v="16"/>
    <x v="4"/>
    <x v="10"/>
    <m/>
  </r>
  <r>
    <x v="2"/>
    <x v="17"/>
    <x v="4"/>
    <x v="10"/>
    <m/>
  </r>
  <r>
    <x v="2"/>
    <x v="18"/>
    <x v="4"/>
    <x v="10"/>
    <m/>
  </r>
  <r>
    <x v="2"/>
    <x v="19"/>
    <x v="4"/>
    <x v="10"/>
    <m/>
  </r>
  <r>
    <x v="2"/>
    <x v="20"/>
    <x v="4"/>
    <x v="10"/>
    <m/>
  </r>
  <r>
    <x v="2"/>
    <x v="21"/>
    <x v="4"/>
    <x v="10"/>
    <m/>
  </r>
  <r>
    <x v="2"/>
    <x v="22"/>
    <x v="4"/>
    <x v="10"/>
    <m/>
  </r>
  <r>
    <x v="2"/>
    <x v="23"/>
    <x v="4"/>
    <x v="10"/>
    <m/>
  </r>
  <r>
    <x v="2"/>
    <x v="24"/>
    <x v="4"/>
    <x v="10"/>
    <m/>
  </r>
  <r>
    <x v="2"/>
    <x v="25"/>
    <x v="4"/>
    <x v="10"/>
    <m/>
  </r>
  <r>
    <x v="2"/>
    <x v="26"/>
    <x v="4"/>
    <x v="10"/>
    <m/>
  </r>
  <r>
    <x v="2"/>
    <x v="27"/>
    <x v="4"/>
    <x v="10"/>
    <m/>
  </r>
  <r>
    <x v="2"/>
    <x v="28"/>
    <x v="4"/>
    <x v="10"/>
    <m/>
  </r>
  <r>
    <x v="2"/>
    <x v="29"/>
    <x v="4"/>
    <x v="10"/>
    <n v="69"/>
  </r>
  <r>
    <x v="2"/>
    <x v="30"/>
    <x v="4"/>
    <x v="10"/>
    <m/>
  </r>
  <r>
    <x v="3"/>
    <x v="31"/>
    <x v="4"/>
    <x v="10"/>
    <n v="69"/>
  </r>
  <r>
    <x v="3"/>
    <x v="32"/>
    <x v="4"/>
    <x v="10"/>
    <m/>
  </r>
  <r>
    <x v="0"/>
    <x v="0"/>
    <x v="4"/>
    <x v="11"/>
    <m/>
  </r>
  <r>
    <x v="0"/>
    <x v="1"/>
    <x v="4"/>
    <x v="11"/>
    <m/>
  </r>
  <r>
    <x v="0"/>
    <x v="2"/>
    <x v="4"/>
    <x v="11"/>
    <m/>
  </r>
  <r>
    <x v="0"/>
    <x v="3"/>
    <x v="4"/>
    <x v="11"/>
    <n v="1"/>
  </r>
  <r>
    <x v="0"/>
    <x v="4"/>
    <x v="4"/>
    <x v="11"/>
    <m/>
  </r>
  <r>
    <x v="0"/>
    <x v="5"/>
    <x v="4"/>
    <x v="11"/>
    <n v="53771"/>
  </r>
  <r>
    <x v="0"/>
    <x v="6"/>
    <x v="4"/>
    <x v="11"/>
    <n v="735456"/>
  </r>
  <r>
    <x v="0"/>
    <x v="7"/>
    <x v="4"/>
    <x v="11"/>
    <m/>
  </r>
  <r>
    <x v="0"/>
    <x v="8"/>
    <x v="4"/>
    <x v="11"/>
    <n v="0"/>
  </r>
  <r>
    <x v="0"/>
    <x v="9"/>
    <x v="4"/>
    <x v="11"/>
    <n v="501863"/>
  </r>
  <r>
    <x v="0"/>
    <x v="10"/>
    <x v="4"/>
    <x v="11"/>
    <m/>
  </r>
  <r>
    <x v="0"/>
    <x v="11"/>
    <x v="4"/>
    <x v="11"/>
    <n v="1673280"/>
  </r>
  <r>
    <x v="0"/>
    <x v="12"/>
    <x v="4"/>
    <x v="11"/>
    <n v="407956"/>
  </r>
  <r>
    <x v="0"/>
    <x v="13"/>
    <x v="4"/>
    <x v="11"/>
    <n v="1046041"/>
  </r>
  <r>
    <x v="1"/>
    <x v="14"/>
    <x v="4"/>
    <x v="11"/>
    <n v="4418368"/>
  </r>
  <r>
    <x v="2"/>
    <x v="15"/>
    <x v="4"/>
    <x v="11"/>
    <m/>
  </r>
  <r>
    <x v="2"/>
    <x v="16"/>
    <x v="4"/>
    <x v="11"/>
    <m/>
  </r>
  <r>
    <x v="2"/>
    <x v="17"/>
    <x v="4"/>
    <x v="11"/>
    <n v="345390"/>
  </r>
  <r>
    <x v="2"/>
    <x v="18"/>
    <x v="4"/>
    <x v="11"/>
    <n v="505669"/>
  </r>
  <r>
    <x v="2"/>
    <x v="19"/>
    <x v="4"/>
    <x v="11"/>
    <n v="119"/>
  </r>
  <r>
    <x v="2"/>
    <x v="20"/>
    <x v="4"/>
    <x v="11"/>
    <m/>
  </r>
  <r>
    <x v="2"/>
    <x v="21"/>
    <x v="4"/>
    <x v="11"/>
    <m/>
  </r>
  <r>
    <x v="2"/>
    <x v="22"/>
    <x v="4"/>
    <x v="11"/>
    <n v="501863"/>
  </r>
  <r>
    <x v="2"/>
    <x v="23"/>
    <x v="4"/>
    <x v="11"/>
    <n v="3750"/>
  </r>
  <r>
    <x v="2"/>
    <x v="24"/>
    <x v="4"/>
    <x v="11"/>
    <n v="1193316"/>
  </r>
  <r>
    <x v="2"/>
    <x v="25"/>
    <x v="4"/>
    <x v="11"/>
    <m/>
  </r>
  <r>
    <x v="2"/>
    <x v="26"/>
    <x v="4"/>
    <x v="11"/>
    <m/>
  </r>
  <r>
    <x v="2"/>
    <x v="27"/>
    <x v="4"/>
    <x v="11"/>
    <n v="5997"/>
  </r>
  <r>
    <x v="2"/>
    <x v="28"/>
    <x v="4"/>
    <x v="11"/>
    <n v="1862265"/>
  </r>
  <r>
    <x v="2"/>
    <x v="29"/>
    <x v="4"/>
    <x v="11"/>
    <m/>
  </r>
  <r>
    <x v="2"/>
    <x v="30"/>
    <x v="4"/>
    <x v="11"/>
    <m/>
  </r>
  <r>
    <x v="3"/>
    <x v="31"/>
    <x v="4"/>
    <x v="11"/>
    <n v="3221184"/>
  </r>
  <r>
    <x v="3"/>
    <x v="32"/>
    <x v="4"/>
    <x v="11"/>
    <n v="1197184"/>
  </r>
  <r>
    <x v="0"/>
    <x v="0"/>
    <x v="4"/>
    <x v="12"/>
    <m/>
  </r>
  <r>
    <x v="0"/>
    <x v="1"/>
    <x v="4"/>
    <x v="12"/>
    <m/>
  </r>
  <r>
    <x v="0"/>
    <x v="2"/>
    <x v="4"/>
    <x v="12"/>
    <m/>
  </r>
  <r>
    <x v="0"/>
    <x v="3"/>
    <x v="4"/>
    <x v="12"/>
    <m/>
  </r>
  <r>
    <x v="0"/>
    <x v="4"/>
    <x v="4"/>
    <x v="12"/>
    <m/>
  </r>
  <r>
    <x v="0"/>
    <x v="5"/>
    <x v="4"/>
    <x v="12"/>
    <m/>
  </r>
  <r>
    <x v="0"/>
    <x v="6"/>
    <x v="4"/>
    <x v="12"/>
    <m/>
  </r>
  <r>
    <x v="0"/>
    <x v="7"/>
    <x v="4"/>
    <x v="12"/>
    <m/>
  </r>
  <r>
    <x v="0"/>
    <x v="8"/>
    <x v="4"/>
    <x v="12"/>
    <m/>
  </r>
  <r>
    <x v="0"/>
    <x v="9"/>
    <x v="4"/>
    <x v="12"/>
    <m/>
  </r>
  <r>
    <x v="0"/>
    <x v="10"/>
    <x v="4"/>
    <x v="12"/>
    <m/>
  </r>
  <r>
    <x v="0"/>
    <x v="11"/>
    <x v="4"/>
    <x v="12"/>
    <n v="155"/>
  </r>
  <r>
    <x v="0"/>
    <x v="12"/>
    <x v="4"/>
    <x v="12"/>
    <m/>
  </r>
  <r>
    <x v="0"/>
    <x v="13"/>
    <x v="4"/>
    <x v="12"/>
    <m/>
  </r>
  <r>
    <x v="1"/>
    <x v="14"/>
    <x v="4"/>
    <x v="12"/>
    <n v="155"/>
  </r>
  <r>
    <x v="2"/>
    <x v="15"/>
    <x v="4"/>
    <x v="12"/>
    <m/>
  </r>
  <r>
    <x v="2"/>
    <x v="16"/>
    <x v="4"/>
    <x v="12"/>
    <m/>
  </r>
  <r>
    <x v="2"/>
    <x v="17"/>
    <x v="4"/>
    <x v="12"/>
    <m/>
  </r>
  <r>
    <x v="2"/>
    <x v="18"/>
    <x v="4"/>
    <x v="12"/>
    <m/>
  </r>
  <r>
    <x v="2"/>
    <x v="19"/>
    <x v="4"/>
    <x v="12"/>
    <m/>
  </r>
  <r>
    <x v="2"/>
    <x v="20"/>
    <x v="4"/>
    <x v="12"/>
    <m/>
  </r>
  <r>
    <x v="2"/>
    <x v="21"/>
    <x v="4"/>
    <x v="12"/>
    <n v="155"/>
  </r>
  <r>
    <x v="2"/>
    <x v="22"/>
    <x v="4"/>
    <x v="12"/>
    <m/>
  </r>
  <r>
    <x v="2"/>
    <x v="23"/>
    <x v="4"/>
    <x v="12"/>
    <m/>
  </r>
  <r>
    <x v="2"/>
    <x v="24"/>
    <x v="4"/>
    <x v="12"/>
    <m/>
  </r>
  <r>
    <x v="2"/>
    <x v="25"/>
    <x v="4"/>
    <x v="12"/>
    <m/>
  </r>
  <r>
    <x v="2"/>
    <x v="26"/>
    <x v="4"/>
    <x v="12"/>
    <m/>
  </r>
  <r>
    <x v="2"/>
    <x v="27"/>
    <x v="4"/>
    <x v="12"/>
    <m/>
  </r>
  <r>
    <x v="2"/>
    <x v="28"/>
    <x v="4"/>
    <x v="12"/>
    <m/>
  </r>
  <r>
    <x v="2"/>
    <x v="29"/>
    <x v="4"/>
    <x v="12"/>
    <m/>
  </r>
  <r>
    <x v="2"/>
    <x v="30"/>
    <x v="4"/>
    <x v="12"/>
    <m/>
  </r>
  <r>
    <x v="3"/>
    <x v="31"/>
    <x v="4"/>
    <x v="12"/>
    <n v="155"/>
  </r>
  <r>
    <x v="3"/>
    <x v="32"/>
    <x v="4"/>
    <x v="12"/>
    <m/>
  </r>
  <r>
    <x v="0"/>
    <x v="0"/>
    <x v="4"/>
    <x v="13"/>
    <n v="581"/>
  </r>
  <r>
    <x v="0"/>
    <x v="1"/>
    <x v="4"/>
    <x v="13"/>
    <m/>
  </r>
  <r>
    <x v="0"/>
    <x v="2"/>
    <x v="4"/>
    <x v="13"/>
    <n v="19617"/>
  </r>
  <r>
    <x v="0"/>
    <x v="3"/>
    <x v="4"/>
    <x v="13"/>
    <m/>
  </r>
  <r>
    <x v="0"/>
    <x v="4"/>
    <x v="4"/>
    <x v="13"/>
    <n v="487612"/>
  </r>
  <r>
    <x v="0"/>
    <x v="5"/>
    <x v="4"/>
    <x v="13"/>
    <n v="15"/>
  </r>
  <r>
    <x v="0"/>
    <x v="6"/>
    <x v="4"/>
    <x v="13"/>
    <n v="72223"/>
  </r>
  <r>
    <x v="0"/>
    <x v="7"/>
    <x v="4"/>
    <x v="13"/>
    <n v="424"/>
  </r>
  <r>
    <x v="0"/>
    <x v="8"/>
    <x v="4"/>
    <x v="13"/>
    <n v="205422"/>
  </r>
  <r>
    <x v="0"/>
    <x v="9"/>
    <x v="4"/>
    <x v="13"/>
    <n v="2140889"/>
  </r>
  <r>
    <x v="0"/>
    <x v="10"/>
    <x v="4"/>
    <x v="13"/>
    <m/>
  </r>
  <r>
    <x v="0"/>
    <x v="11"/>
    <x v="4"/>
    <x v="13"/>
    <n v="75186"/>
  </r>
  <r>
    <x v="0"/>
    <x v="12"/>
    <x v="4"/>
    <x v="13"/>
    <n v="404"/>
  </r>
  <r>
    <x v="0"/>
    <x v="13"/>
    <x v="4"/>
    <x v="13"/>
    <n v="72873"/>
  </r>
  <r>
    <x v="1"/>
    <x v="14"/>
    <x v="4"/>
    <x v="13"/>
    <n v="3075246"/>
  </r>
  <r>
    <x v="2"/>
    <x v="15"/>
    <x v="4"/>
    <x v="13"/>
    <m/>
  </r>
  <r>
    <x v="2"/>
    <x v="16"/>
    <x v="4"/>
    <x v="13"/>
    <n v="2366"/>
  </r>
  <r>
    <x v="2"/>
    <x v="17"/>
    <x v="4"/>
    <x v="13"/>
    <n v="107555"/>
  </r>
  <r>
    <x v="2"/>
    <x v="18"/>
    <x v="4"/>
    <x v="13"/>
    <n v="312304"/>
  </r>
  <r>
    <x v="2"/>
    <x v="19"/>
    <x v="4"/>
    <x v="13"/>
    <n v="11023"/>
  </r>
  <r>
    <x v="2"/>
    <x v="20"/>
    <x v="4"/>
    <x v="13"/>
    <n v="1154"/>
  </r>
  <r>
    <x v="2"/>
    <x v="21"/>
    <x v="4"/>
    <x v="13"/>
    <n v="214642"/>
  </r>
  <r>
    <x v="2"/>
    <x v="22"/>
    <x v="4"/>
    <x v="13"/>
    <n v="1310048"/>
  </r>
  <r>
    <x v="2"/>
    <x v="23"/>
    <x v="4"/>
    <x v="13"/>
    <n v="5534"/>
  </r>
  <r>
    <x v="2"/>
    <x v="24"/>
    <x v="4"/>
    <x v="13"/>
    <n v="249353"/>
  </r>
  <r>
    <x v="2"/>
    <x v="25"/>
    <x v="4"/>
    <x v="13"/>
    <n v="17349"/>
  </r>
  <r>
    <x v="2"/>
    <x v="26"/>
    <x v="4"/>
    <x v="13"/>
    <n v="60539"/>
  </r>
  <r>
    <x v="2"/>
    <x v="27"/>
    <x v="4"/>
    <x v="13"/>
    <n v="47722"/>
  </r>
  <r>
    <x v="2"/>
    <x v="28"/>
    <x v="4"/>
    <x v="13"/>
    <n v="672496"/>
  </r>
  <r>
    <x v="2"/>
    <x v="29"/>
    <x v="4"/>
    <x v="13"/>
    <n v="59887"/>
  </r>
  <r>
    <x v="2"/>
    <x v="30"/>
    <x v="4"/>
    <x v="13"/>
    <n v="3273"/>
  </r>
  <r>
    <x v="3"/>
    <x v="31"/>
    <x v="4"/>
    <x v="13"/>
    <n v="2796601"/>
  </r>
  <r>
    <x v="3"/>
    <x v="32"/>
    <x v="4"/>
    <x v="13"/>
    <n v="278645"/>
  </r>
  <r>
    <x v="0"/>
    <x v="0"/>
    <x v="4"/>
    <x v="14"/>
    <n v="223151"/>
  </r>
  <r>
    <x v="0"/>
    <x v="1"/>
    <x v="4"/>
    <x v="14"/>
    <n v="88"/>
  </r>
  <r>
    <x v="0"/>
    <x v="2"/>
    <x v="4"/>
    <x v="14"/>
    <n v="7043"/>
  </r>
  <r>
    <x v="0"/>
    <x v="3"/>
    <x v="4"/>
    <x v="14"/>
    <n v="106416"/>
  </r>
  <r>
    <x v="0"/>
    <x v="4"/>
    <x v="4"/>
    <x v="14"/>
    <n v="644"/>
  </r>
  <r>
    <x v="0"/>
    <x v="5"/>
    <x v="4"/>
    <x v="14"/>
    <n v="695198"/>
  </r>
  <r>
    <x v="0"/>
    <x v="6"/>
    <x v="4"/>
    <x v="14"/>
    <n v="8632"/>
  </r>
  <r>
    <x v="0"/>
    <x v="7"/>
    <x v="4"/>
    <x v="14"/>
    <n v="2574"/>
  </r>
  <r>
    <x v="0"/>
    <x v="8"/>
    <x v="4"/>
    <x v="14"/>
    <n v="54351"/>
  </r>
  <r>
    <x v="0"/>
    <x v="9"/>
    <x v="4"/>
    <x v="14"/>
    <n v="19356"/>
  </r>
  <r>
    <x v="0"/>
    <x v="10"/>
    <x v="4"/>
    <x v="14"/>
    <n v="47971"/>
  </r>
  <r>
    <x v="0"/>
    <x v="11"/>
    <x v="4"/>
    <x v="14"/>
    <n v="80921"/>
  </r>
  <r>
    <x v="0"/>
    <x v="12"/>
    <x v="4"/>
    <x v="14"/>
    <n v="2528"/>
  </r>
  <r>
    <x v="0"/>
    <x v="13"/>
    <x v="4"/>
    <x v="14"/>
    <n v="2"/>
  </r>
  <r>
    <x v="1"/>
    <x v="14"/>
    <x v="4"/>
    <x v="14"/>
    <n v="1248874"/>
  </r>
  <r>
    <x v="2"/>
    <x v="15"/>
    <x v="4"/>
    <x v="14"/>
    <n v="249469"/>
  </r>
  <r>
    <x v="2"/>
    <x v="16"/>
    <x v="4"/>
    <x v="14"/>
    <n v="2196"/>
  </r>
  <r>
    <x v="2"/>
    <x v="17"/>
    <x v="4"/>
    <x v="14"/>
    <n v="476"/>
  </r>
  <r>
    <x v="2"/>
    <x v="18"/>
    <x v="4"/>
    <x v="14"/>
    <n v="1809"/>
  </r>
  <r>
    <x v="2"/>
    <x v="19"/>
    <x v="4"/>
    <x v="14"/>
    <n v="21356"/>
  </r>
  <r>
    <x v="2"/>
    <x v="20"/>
    <x v="4"/>
    <x v="14"/>
    <n v="1327"/>
  </r>
  <r>
    <x v="2"/>
    <x v="21"/>
    <x v="4"/>
    <x v="14"/>
    <n v="35768"/>
  </r>
  <r>
    <x v="2"/>
    <x v="22"/>
    <x v="4"/>
    <x v="14"/>
    <n v="5512"/>
  </r>
  <r>
    <x v="2"/>
    <x v="23"/>
    <x v="4"/>
    <x v="14"/>
    <n v="295886"/>
  </r>
  <r>
    <x v="2"/>
    <x v="24"/>
    <x v="4"/>
    <x v="14"/>
    <n v="559922"/>
  </r>
  <r>
    <x v="2"/>
    <x v="25"/>
    <x v="4"/>
    <x v="14"/>
    <n v="12466"/>
  </r>
  <r>
    <x v="2"/>
    <x v="26"/>
    <x v="4"/>
    <x v="14"/>
    <n v="4920"/>
  </r>
  <r>
    <x v="2"/>
    <x v="27"/>
    <x v="4"/>
    <x v="14"/>
    <n v="42408"/>
  </r>
  <r>
    <x v="2"/>
    <x v="28"/>
    <x v="4"/>
    <x v="14"/>
    <n v="8477"/>
  </r>
  <r>
    <x v="2"/>
    <x v="29"/>
    <x v="4"/>
    <x v="14"/>
    <n v="3517"/>
  </r>
  <r>
    <x v="2"/>
    <x v="30"/>
    <x v="4"/>
    <x v="14"/>
    <n v="3366"/>
  </r>
  <r>
    <x v="3"/>
    <x v="31"/>
    <x v="4"/>
    <x v="14"/>
    <n v="110627"/>
  </r>
  <r>
    <x v="3"/>
    <x v="32"/>
    <x v="4"/>
    <x v="14"/>
    <n v="1138247"/>
  </r>
  <r>
    <x v="0"/>
    <x v="0"/>
    <x v="4"/>
    <x v="15"/>
    <n v="323"/>
  </r>
  <r>
    <x v="0"/>
    <x v="1"/>
    <x v="4"/>
    <x v="15"/>
    <m/>
  </r>
  <r>
    <x v="0"/>
    <x v="2"/>
    <x v="4"/>
    <x v="15"/>
    <n v="24282"/>
  </r>
  <r>
    <x v="0"/>
    <x v="3"/>
    <x v="4"/>
    <x v="15"/>
    <n v="312242"/>
  </r>
  <r>
    <x v="0"/>
    <x v="4"/>
    <x v="4"/>
    <x v="15"/>
    <m/>
  </r>
  <r>
    <x v="0"/>
    <x v="5"/>
    <x v="4"/>
    <x v="15"/>
    <n v="210357"/>
  </r>
  <r>
    <x v="0"/>
    <x v="6"/>
    <x v="4"/>
    <x v="15"/>
    <n v="4613"/>
  </r>
  <r>
    <x v="0"/>
    <x v="7"/>
    <x v="4"/>
    <x v="15"/>
    <n v="14"/>
  </r>
  <r>
    <x v="0"/>
    <x v="8"/>
    <x v="4"/>
    <x v="15"/>
    <n v="329749"/>
  </r>
  <r>
    <x v="0"/>
    <x v="9"/>
    <x v="4"/>
    <x v="15"/>
    <n v="279414"/>
  </r>
  <r>
    <x v="0"/>
    <x v="10"/>
    <x v="4"/>
    <x v="15"/>
    <n v="8"/>
  </r>
  <r>
    <x v="0"/>
    <x v="11"/>
    <x v="4"/>
    <x v="15"/>
    <n v="109810"/>
  </r>
  <r>
    <x v="0"/>
    <x v="12"/>
    <x v="4"/>
    <x v="15"/>
    <n v="185394"/>
  </r>
  <r>
    <x v="0"/>
    <x v="13"/>
    <x v="4"/>
    <x v="15"/>
    <m/>
  </r>
  <r>
    <x v="1"/>
    <x v="14"/>
    <x v="4"/>
    <x v="15"/>
    <n v="1456205"/>
  </r>
  <r>
    <x v="2"/>
    <x v="15"/>
    <x v="4"/>
    <x v="15"/>
    <n v="13133"/>
  </r>
  <r>
    <x v="2"/>
    <x v="16"/>
    <x v="4"/>
    <x v="15"/>
    <n v="42888"/>
  </r>
  <r>
    <x v="2"/>
    <x v="17"/>
    <x v="4"/>
    <x v="15"/>
    <n v="13680"/>
  </r>
  <r>
    <x v="2"/>
    <x v="18"/>
    <x v="4"/>
    <x v="15"/>
    <n v="55722"/>
  </r>
  <r>
    <x v="2"/>
    <x v="19"/>
    <x v="4"/>
    <x v="15"/>
    <n v="41476"/>
  </r>
  <r>
    <x v="2"/>
    <x v="20"/>
    <x v="4"/>
    <x v="15"/>
    <n v="19692"/>
  </r>
  <r>
    <x v="2"/>
    <x v="21"/>
    <x v="4"/>
    <x v="15"/>
    <n v="42496"/>
  </r>
  <r>
    <x v="2"/>
    <x v="22"/>
    <x v="4"/>
    <x v="15"/>
    <n v="142941"/>
  </r>
  <r>
    <x v="2"/>
    <x v="23"/>
    <x v="4"/>
    <x v="15"/>
    <n v="120406"/>
  </r>
  <r>
    <x v="2"/>
    <x v="24"/>
    <x v="4"/>
    <x v="15"/>
    <n v="696708"/>
  </r>
  <r>
    <x v="2"/>
    <x v="25"/>
    <x v="4"/>
    <x v="15"/>
    <n v="41376"/>
  </r>
  <r>
    <x v="2"/>
    <x v="26"/>
    <x v="4"/>
    <x v="15"/>
    <n v="46670"/>
  </r>
  <r>
    <x v="2"/>
    <x v="27"/>
    <x v="4"/>
    <x v="15"/>
    <n v="36483"/>
  </r>
  <r>
    <x v="2"/>
    <x v="28"/>
    <x v="4"/>
    <x v="15"/>
    <n v="93525"/>
  </r>
  <r>
    <x v="2"/>
    <x v="29"/>
    <x v="4"/>
    <x v="15"/>
    <n v="16260"/>
  </r>
  <r>
    <x v="2"/>
    <x v="30"/>
    <x v="4"/>
    <x v="15"/>
    <n v="32750"/>
  </r>
  <r>
    <x v="3"/>
    <x v="31"/>
    <x v="4"/>
    <x v="15"/>
    <n v="413519"/>
  </r>
  <r>
    <x v="3"/>
    <x v="32"/>
    <x v="4"/>
    <x v="15"/>
    <n v="1042686"/>
  </r>
  <r>
    <x v="0"/>
    <x v="0"/>
    <x v="4"/>
    <x v="16"/>
    <n v="5"/>
  </r>
  <r>
    <x v="0"/>
    <x v="1"/>
    <x v="4"/>
    <x v="16"/>
    <m/>
  </r>
  <r>
    <x v="0"/>
    <x v="2"/>
    <x v="4"/>
    <x v="16"/>
    <n v="52152"/>
  </r>
  <r>
    <x v="0"/>
    <x v="3"/>
    <x v="4"/>
    <x v="16"/>
    <n v="170380"/>
  </r>
  <r>
    <x v="0"/>
    <x v="4"/>
    <x v="4"/>
    <x v="16"/>
    <n v="17"/>
  </r>
  <r>
    <x v="0"/>
    <x v="5"/>
    <x v="4"/>
    <x v="16"/>
    <n v="112041"/>
  </r>
  <r>
    <x v="0"/>
    <x v="6"/>
    <x v="4"/>
    <x v="16"/>
    <n v="28981"/>
  </r>
  <r>
    <x v="0"/>
    <x v="7"/>
    <x v="4"/>
    <x v="16"/>
    <n v="753649"/>
  </r>
  <r>
    <x v="0"/>
    <x v="8"/>
    <x v="4"/>
    <x v="16"/>
    <n v="3770859"/>
  </r>
  <r>
    <x v="0"/>
    <x v="9"/>
    <x v="4"/>
    <x v="16"/>
    <n v="1521184"/>
  </r>
  <r>
    <x v="0"/>
    <x v="10"/>
    <x v="4"/>
    <x v="16"/>
    <n v="4638"/>
  </r>
  <r>
    <x v="0"/>
    <x v="11"/>
    <x v="4"/>
    <x v="16"/>
    <n v="215357"/>
  </r>
  <r>
    <x v="0"/>
    <x v="12"/>
    <x v="4"/>
    <x v="16"/>
    <n v="101596"/>
  </r>
  <r>
    <x v="0"/>
    <x v="13"/>
    <x v="4"/>
    <x v="16"/>
    <n v="350914"/>
  </r>
  <r>
    <x v="1"/>
    <x v="14"/>
    <x v="4"/>
    <x v="16"/>
    <n v="7081774"/>
  </r>
  <r>
    <x v="2"/>
    <x v="15"/>
    <x v="4"/>
    <x v="16"/>
    <n v="77215"/>
  </r>
  <r>
    <x v="2"/>
    <x v="16"/>
    <x v="4"/>
    <x v="16"/>
    <n v="512789"/>
  </r>
  <r>
    <x v="2"/>
    <x v="17"/>
    <x v="4"/>
    <x v="16"/>
    <n v="27550"/>
  </r>
  <r>
    <x v="2"/>
    <x v="18"/>
    <x v="4"/>
    <x v="16"/>
    <n v="390100"/>
  </r>
  <r>
    <x v="2"/>
    <x v="19"/>
    <x v="4"/>
    <x v="16"/>
    <n v="197616"/>
  </r>
  <r>
    <x v="2"/>
    <x v="20"/>
    <x v="4"/>
    <x v="16"/>
    <n v="85505"/>
  </r>
  <r>
    <x v="2"/>
    <x v="21"/>
    <x v="4"/>
    <x v="16"/>
    <n v="157147"/>
  </r>
  <r>
    <x v="2"/>
    <x v="22"/>
    <x v="4"/>
    <x v="16"/>
    <n v="622914"/>
  </r>
  <r>
    <x v="2"/>
    <x v="23"/>
    <x v="4"/>
    <x v="16"/>
    <n v="102630"/>
  </r>
  <r>
    <x v="2"/>
    <x v="24"/>
    <x v="4"/>
    <x v="16"/>
    <n v="3317985"/>
  </r>
  <r>
    <x v="2"/>
    <x v="25"/>
    <x v="4"/>
    <x v="16"/>
    <n v="531030"/>
  </r>
  <r>
    <x v="2"/>
    <x v="26"/>
    <x v="4"/>
    <x v="16"/>
    <n v="64142"/>
  </r>
  <r>
    <x v="2"/>
    <x v="27"/>
    <x v="4"/>
    <x v="16"/>
    <n v="38449"/>
  </r>
  <r>
    <x v="2"/>
    <x v="28"/>
    <x v="4"/>
    <x v="16"/>
    <n v="716294"/>
  </r>
  <r>
    <x v="2"/>
    <x v="29"/>
    <x v="4"/>
    <x v="16"/>
    <n v="18200"/>
  </r>
  <r>
    <x v="2"/>
    <x v="30"/>
    <x v="4"/>
    <x v="16"/>
    <n v="222209"/>
  </r>
  <r>
    <x v="3"/>
    <x v="31"/>
    <x v="4"/>
    <x v="16"/>
    <n v="2893273"/>
  </r>
  <r>
    <x v="3"/>
    <x v="32"/>
    <x v="4"/>
    <x v="16"/>
    <n v="4188501"/>
  </r>
  <r>
    <x v="0"/>
    <x v="0"/>
    <x v="4"/>
    <x v="17"/>
    <n v="108553"/>
  </r>
  <r>
    <x v="0"/>
    <x v="1"/>
    <x v="4"/>
    <x v="17"/>
    <m/>
  </r>
  <r>
    <x v="0"/>
    <x v="2"/>
    <x v="4"/>
    <x v="17"/>
    <n v="16691"/>
  </r>
  <r>
    <x v="0"/>
    <x v="3"/>
    <x v="4"/>
    <x v="17"/>
    <n v="245705"/>
  </r>
  <r>
    <x v="0"/>
    <x v="4"/>
    <x v="4"/>
    <x v="17"/>
    <n v="99183"/>
  </r>
  <r>
    <x v="0"/>
    <x v="5"/>
    <x v="4"/>
    <x v="17"/>
    <n v="28882"/>
  </r>
  <r>
    <x v="0"/>
    <x v="6"/>
    <x v="4"/>
    <x v="17"/>
    <n v="89292"/>
  </r>
  <r>
    <x v="0"/>
    <x v="7"/>
    <x v="4"/>
    <x v="17"/>
    <n v="186414"/>
  </r>
  <r>
    <x v="0"/>
    <x v="8"/>
    <x v="4"/>
    <x v="17"/>
    <n v="328089"/>
  </r>
  <r>
    <x v="0"/>
    <x v="9"/>
    <x v="4"/>
    <x v="17"/>
    <n v="141465"/>
  </r>
  <r>
    <x v="0"/>
    <x v="10"/>
    <x v="4"/>
    <x v="17"/>
    <n v="26184"/>
  </r>
  <r>
    <x v="0"/>
    <x v="11"/>
    <x v="4"/>
    <x v="17"/>
    <n v="105783"/>
  </r>
  <r>
    <x v="0"/>
    <x v="12"/>
    <x v="4"/>
    <x v="17"/>
    <n v="48636"/>
  </r>
  <r>
    <x v="0"/>
    <x v="13"/>
    <x v="4"/>
    <x v="17"/>
    <n v="3116"/>
  </r>
  <r>
    <x v="1"/>
    <x v="14"/>
    <x v="4"/>
    <x v="17"/>
    <n v="1427995"/>
  </r>
  <r>
    <x v="2"/>
    <x v="15"/>
    <x v="4"/>
    <x v="17"/>
    <n v="11888"/>
  </r>
  <r>
    <x v="2"/>
    <x v="16"/>
    <x v="4"/>
    <x v="17"/>
    <n v="131612"/>
  </r>
  <r>
    <x v="2"/>
    <x v="17"/>
    <x v="4"/>
    <x v="17"/>
    <n v="19929"/>
  </r>
  <r>
    <x v="2"/>
    <x v="18"/>
    <x v="4"/>
    <x v="17"/>
    <n v="11807"/>
  </r>
  <r>
    <x v="2"/>
    <x v="19"/>
    <x v="4"/>
    <x v="17"/>
    <n v="31461"/>
  </r>
  <r>
    <x v="2"/>
    <x v="20"/>
    <x v="4"/>
    <x v="17"/>
    <n v="5116"/>
  </r>
  <r>
    <x v="2"/>
    <x v="21"/>
    <x v="4"/>
    <x v="17"/>
    <n v="39270"/>
  </r>
  <r>
    <x v="2"/>
    <x v="22"/>
    <x v="4"/>
    <x v="17"/>
    <n v="10708"/>
  </r>
  <r>
    <x v="2"/>
    <x v="23"/>
    <x v="4"/>
    <x v="17"/>
    <n v="370622"/>
  </r>
  <r>
    <x v="2"/>
    <x v="24"/>
    <x v="4"/>
    <x v="17"/>
    <n v="299200"/>
  </r>
  <r>
    <x v="2"/>
    <x v="25"/>
    <x v="4"/>
    <x v="17"/>
    <n v="151248"/>
  </r>
  <r>
    <x v="2"/>
    <x v="26"/>
    <x v="4"/>
    <x v="17"/>
    <n v="192718"/>
  </r>
  <r>
    <x v="2"/>
    <x v="27"/>
    <x v="4"/>
    <x v="17"/>
    <n v="23220"/>
  </r>
  <r>
    <x v="2"/>
    <x v="28"/>
    <x v="4"/>
    <x v="17"/>
    <n v="50351"/>
  </r>
  <r>
    <x v="2"/>
    <x v="29"/>
    <x v="4"/>
    <x v="17"/>
    <n v="39907"/>
  </r>
  <r>
    <x v="2"/>
    <x v="30"/>
    <x v="4"/>
    <x v="17"/>
    <n v="38937"/>
  </r>
  <r>
    <x v="3"/>
    <x v="31"/>
    <x v="4"/>
    <x v="17"/>
    <n v="552653"/>
  </r>
  <r>
    <x v="3"/>
    <x v="32"/>
    <x v="4"/>
    <x v="17"/>
    <n v="875342"/>
  </r>
  <r>
    <x v="0"/>
    <x v="0"/>
    <x v="4"/>
    <x v="18"/>
    <n v="98"/>
  </r>
  <r>
    <x v="0"/>
    <x v="1"/>
    <x v="4"/>
    <x v="18"/>
    <m/>
  </r>
  <r>
    <x v="0"/>
    <x v="2"/>
    <x v="4"/>
    <x v="18"/>
    <m/>
  </r>
  <r>
    <x v="0"/>
    <x v="3"/>
    <x v="4"/>
    <x v="18"/>
    <n v="10584"/>
  </r>
  <r>
    <x v="0"/>
    <x v="4"/>
    <x v="4"/>
    <x v="18"/>
    <m/>
  </r>
  <r>
    <x v="0"/>
    <x v="5"/>
    <x v="4"/>
    <x v="18"/>
    <n v="319"/>
  </r>
  <r>
    <x v="0"/>
    <x v="6"/>
    <x v="4"/>
    <x v="18"/>
    <n v="39"/>
  </r>
  <r>
    <x v="0"/>
    <x v="7"/>
    <x v="4"/>
    <x v="18"/>
    <n v="2939"/>
  </r>
  <r>
    <x v="0"/>
    <x v="8"/>
    <x v="4"/>
    <x v="18"/>
    <n v="7769"/>
  </r>
  <r>
    <x v="0"/>
    <x v="9"/>
    <x v="4"/>
    <x v="18"/>
    <m/>
  </r>
  <r>
    <x v="0"/>
    <x v="10"/>
    <x v="4"/>
    <x v="18"/>
    <m/>
  </r>
  <r>
    <x v="0"/>
    <x v="11"/>
    <x v="4"/>
    <x v="18"/>
    <m/>
  </r>
  <r>
    <x v="0"/>
    <x v="12"/>
    <x v="4"/>
    <x v="18"/>
    <m/>
  </r>
  <r>
    <x v="0"/>
    <x v="13"/>
    <x v="4"/>
    <x v="18"/>
    <m/>
  </r>
  <r>
    <x v="1"/>
    <x v="14"/>
    <x v="4"/>
    <x v="18"/>
    <n v="21748"/>
  </r>
  <r>
    <x v="2"/>
    <x v="15"/>
    <x v="4"/>
    <x v="18"/>
    <n v="308"/>
  </r>
  <r>
    <x v="2"/>
    <x v="16"/>
    <x v="4"/>
    <x v="18"/>
    <n v="4013"/>
  </r>
  <r>
    <x v="2"/>
    <x v="17"/>
    <x v="4"/>
    <x v="18"/>
    <m/>
  </r>
  <r>
    <x v="2"/>
    <x v="18"/>
    <x v="4"/>
    <x v="18"/>
    <m/>
  </r>
  <r>
    <x v="2"/>
    <x v="19"/>
    <x v="4"/>
    <x v="18"/>
    <n v="820"/>
  </r>
  <r>
    <x v="2"/>
    <x v="20"/>
    <x v="4"/>
    <x v="18"/>
    <m/>
  </r>
  <r>
    <x v="2"/>
    <x v="21"/>
    <x v="4"/>
    <x v="18"/>
    <m/>
  </r>
  <r>
    <x v="2"/>
    <x v="22"/>
    <x v="4"/>
    <x v="18"/>
    <m/>
  </r>
  <r>
    <x v="2"/>
    <x v="23"/>
    <x v="4"/>
    <x v="18"/>
    <n v="2922"/>
  </r>
  <r>
    <x v="2"/>
    <x v="24"/>
    <x v="4"/>
    <x v="18"/>
    <n v="9592"/>
  </r>
  <r>
    <x v="2"/>
    <x v="25"/>
    <x v="4"/>
    <x v="18"/>
    <n v="1147"/>
  </r>
  <r>
    <x v="2"/>
    <x v="26"/>
    <x v="4"/>
    <x v="18"/>
    <n v="2922"/>
  </r>
  <r>
    <x v="2"/>
    <x v="27"/>
    <x v="4"/>
    <x v="18"/>
    <m/>
  </r>
  <r>
    <x v="2"/>
    <x v="28"/>
    <x v="4"/>
    <x v="18"/>
    <n v="24"/>
  </r>
  <r>
    <x v="2"/>
    <x v="29"/>
    <x v="4"/>
    <x v="18"/>
    <m/>
  </r>
  <r>
    <x v="2"/>
    <x v="30"/>
    <x v="4"/>
    <x v="18"/>
    <m/>
  </r>
  <r>
    <x v="3"/>
    <x v="31"/>
    <x v="4"/>
    <x v="18"/>
    <n v="2939"/>
  </r>
  <r>
    <x v="3"/>
    <x v="32"/>
    <x v="4"/>
    <x v="18"/>
    <n v="18810"/>
  </r>
  <r>
    <x v="0"/>
    <x v="0"/>
    <x v="4"/>
    <x v="19"/>
    <n v="85055"/>
  </r>
  <r>
    <x v="0"/>
    <x v="1"/>
    <x v="4"/>
    <x v="19"/>
    <m/>
  </r>
  <r>
    <x v="0"/>
    <x v="2"/>
    <x v="4"/>
    <x v="19"/>
    <n v="22961"/>
  </r>
  <r>
    <x v="0"/>
    <x v="3"/>
    <x v="4"/>
    <x v="19"/>
    <n v="108682"/>
  </r>
  <r>
    <x v="0"/>
    <x v="4"/>
    <x v="4"/>
    <x v="19"/>
    <n v="24507"/>
  </r>
  <r>
    <x v="0"/>
    <x v="5"/>
    <x v="4"/>
    <x v="19"/>
    <n v="367511"/>
  </r>
  <r>
    <x v="0"/>
    <x v="6"/>
    <x v="4"/>
    <x v="19"/>
    <n v="117249"/>
  </r>
  <r>
    <x v="0"/>
    <x v="7"/>
    <x v="4"/>
    <x v="19"/>
    <n v="72859"/>
  </r>
  <r>
    <x v="0"/>
    <x v="8"/>
    <x v="4"/>
    <x v="19"/>
    <n v="128381"/>
  </r>
  <r>
    <x v="0"/>
    <x v="9"/>
    <x v="4"/>
    <x v="19"/>
    <n v="120206"/>
  </r>
  <r>
    <x v="0"/>
    <x v="10"/>
    <x v="4"/>
    <x v="19"/>
    <n v="17789"/>
  </r>
  <r>
    <x v="0"/>
    <x v="11"/>
    <x v="4"/>
    <x v="19"/>
    <n v="106557"/>
  </r>
  <r>
    <x v="0"/>
    <x v="12"/>
    <x v="4"/>
    <x v="19"/>
    <n v="38805"/>
  </r>
  <r>
    <x v="0"/>
    <x v="13"/>
    <x v="4"/>
    <x v="19"/>
    <n v="19046"/>
  </r>
  <r>
    <x v="1"/>
    <x v="14"/>
    <x v="4"/>
    <x v="19"/>
    <n v="1229608"/>
  </r>
  <r>
    <x v="2"/>
    <x v="15"/>
    <x v="4"/>
    <x v="19"/>
    <n v="133556"/>
  </r>
  <r>
    <x v="2"/>
    <x v="16"/>
    <x v="4"/>
    <x v="19"/>
    <n v="53472"/>
  </r>
  <r>
    <x v="2"/>
    <x v="17"/>
    <x v="4"/>
    <x v="19"/>
    <n v="22275"/>
  </r>
  <r>
    <x v="2"/>
    <x v="18"/>
    <x v="4"/>
    <x v="19"/>
    <n v="28805"/>
  </r>
  <r>
    <x v="2"/>
    <x v="19"/>
    <x v="4"/>
    <x v="19"/>
    <n v="30259"/>
  </r>
  <r>
    <x v="2"/>
    <x v="20"/>
    <x v="4"/>
    <x v="19"/>
    <n v="6647"/>
  </r>
  <r>
    <x v="2"/>
    <x v="21"/>
    <x v="4"/>
    <x v="19"/>
    <n v="100942"/>
  </r>
  <r>
    <x v="2"/>
    <x v="22"/>
    <x v="4"/>
    <x v="19"/>
    <n v="53195"/>
  </r>
  <r>
    <x v="2"/>
    <x v="23"/>
    <x v="4"/>
    <x v="19"/>
    <n v="174240"/>
  </r>
  <r>
    <x v="2"/>
    <x v="24"/>
    <x v="4"/>
    <x v="19"/>
    <n v="482594"/>
  </r>
  <r>
    <x v="2"/>
    <x v="25"/>
    <x v="4"/>
    <x v="19"/>
    <n v="17345"/>
  </r>
  <r>
    <x v="2"/>
    <x v="26"/>
    <x v="4"/>
    <x v="19"/>
    <n v="32566"/>
  </r>
  <r>
    <x v="2"/>
    <x v="27"/>
    <x v="4"/>
    <x v="19"/>
    <n v="2353"/>
  </r>
  <r>
    <x v="2"/>
    <x v="28"/>
    <x v="4"/>
    <x v="19"/>
    <n v="60353"/>
  </r>
  <r>
    <x v="2"/>
    <x v="29"/>
    <x v="4"/>
    <x v="19"/>
    <n v="19103"/>
  </r>
  <r>
    <x v="2"/>
    <x v="30"/>
    <x v="4"/>
    <x v="19"/>
    <n v="11904"/>
  </r>
  <r>
    <x v="3"/>
    <x v="31"/>
    <x v="4"/>
    <x v="19"/>
    <n v="366137"/>
  </r>
  <r>
    <x v="3"/>
    <x v="32"/>
    <x v="4"/>
    <x v="19"/>
    <n v="863471"/>
  </r>
  <r>
    <x v="0"/>
    <x v="0"/>
    <x v="4"/>
    <x v="20"/>
    <n v="14217"/>
  </r>
  <r>
    <x v="0"/>
    <x v="1"/>
    <x v="4"/>
    <x v="20"/>
    <m/>
  </r>
  <r>
    <x v="0"/>
    <x v="2"/>
    <x v="4"/>
    <x v="20"/>
    <n v="5663"/>
  </r>
  <r>
    <x v="0"/>
    <x v="3"/>
    <x v="4"/>
    <x v="20"/>
    <n v="1763"/>
  </r>
  <r>
    <x v="0"/>
    <x v="4"/>
    <x v="4"/>
    <x v="20"/>
    <n v="4574"/>
  </r>
  <r>
    <x v="0"/>
    <x v="5"/>
    <x v="4"/>
    <x v="20"/>
    <n v="722"/>
  </r>
  <r>
    <x v="0"/>
    <x v="6"/>
    <x v="4"/>
    <x v="20"/>
    <n v="3123"/>
  </r>
  <r>
    <x v="0"/>
    <x v="7"/>
    <x v="4"/>
    <x v="20"/>
    <n v="1037"/>
  </r>
  <r>
    <x v="0"/>
    <x v="8"/>
    <x v="4"/>
    <x v="20"/>
    <n v="3571"/>
  </r>
  <r>
    <x v="0"/>
    <x v="9"/>
    <x v="4"/>
    <x v="20"/>
    <n v="109488"/>
  </r>
  <r>
    <x v="0"/>
    <x v="10"/>
    <x v="4"/>
    <x v="20"/>
    <n v="2098"/>
  </r>
  <r>
    <x v="0"/>
    <x v="11"/>
    <x v="4"/>
    <x v="20"/>
    <n v="173311"/>
  </r>
  <r>
    <x v="0"/>
    <x v="12"/>
    <x v="4"/>
    <x v="20"/>
    <n v="147"/>
  </r>
  <r>
    <x v="0"/>
    <x v="13"/>
    <x v="4"/>
    <x v="20"/>
    <n v="16037"/>
  </r>
  <r>
    <x v="1"/>
    <x v="14"/>
    <x v="4"/>
    <x v="20"/>
    <n v="335751"/>
  </r>
  <r>
    <x v="2"/>
    <x v="15"/>
    <x v="4"/>
    <x v="20"/>
    <n v="576"/>
  </r>
  <r>
    <x v="2"/>
    <x v="16"/>
    <x v="4"/>
    <x v="20"/>
    <n v="452"/>
  </r>
  <r>
    <x v="2"/>
    <x v="17"/>
    <x v="4"/>
    <x v="20"/>
    <n v="581"/>
  </r>
  <r>
    <x v="2"/>
    <x v="18"/>
    <x v="4"/>
    <x v="20"/>
    <n v="173223"/>
  </r>
  <r>
    <x v="2"/>
    <x v="19"/>
    <x v="4"/>
    <x v="20"/>
    <n v="239"/>
  </r>
  <r>
    <x v="2"/>
    <x v="20"/>
    <x v="4"/>
    <x v="20"/>
    <n v="728"/>
  </r>
  <r>
    <x v="2"/>
    <x v="21"/>
    <x v="4"/>
    <x v="20"/>
    <n v="4622"/>
  </r>
  <r>
    <x v="2"/>
    <x v="22"/>
    <x v="4"/>
    <x v="20"/>
    <n v="40182"/>
  </r>
  <r>
    <x v="2"/>
    <x v="23"/>
    <x v="4"/>
    <x v="20"/>
    <n v="11788"/>
  </r>
  <r>
    <x v="2"/>
    <x v="24"/>
    <x v="4"/>
    <x v="20"/>
    <n v="13498"/>
  </r>
  <r>
    <x v="2"/>
    <x v="25"/>
    <x v="4"/>
    <x v="20"/>
    <n v="5332"/>
  </r>
  <r>
    <x v="2"/>
    <x v="26"/>
    <x v="4"/>
    <x v="20"/>
    <n v="44194"/>
  </r>
  <r>
    <x v="2"/>
    <x v="27"/>
    <x v="4"/>
    <x v="20"/>
    <n v="7416"/>
  </r>
  <r>
    <x v="2"/>
    <x v="28"/>
    <x v="4"/>
    <x v="20"/>
    <n v="21933"/>
  </r>
  <r>
    <x v="2"/>
    <x v="29"/>
    <x v="4"/>
    <x v="20"/>
    <n v="3242"/>
  </r>
  <r>
    <x v="2"/>
    <x v="30"/>
    <x v="4"/>
    <x v="20"/>
    <n v="7744"/>
  </r>
  <r>
    <x v="3"/>
    <x v="31"/>
    <x v="4"/>
    <x v="20"/>
    <n v="310110"/>
  </r>
  <r>
    <x v="3"/>
    <x v="32"/>
    <x v="4"/>
    <x v="20"/>
    <n v="25641"/>
  </r>
  <r>
    <x v="0"/>
    <x v="0"/>
    <x v="4"/>
    <x v="21"/>
    <n v="19"/>
  </r>
  <r>
    <x v="0"/>
    <x v="1"/>
    <x v="4"/>
    <x v="21"/>
    <m/>
  </r>
  <r>
    <x v="0"/>
    <x v="2"/>
    <x v="4"/>
    <x v="21"/>
    <n v="8007"/>
  </r>
  <r>
    <x v="0"/>
    <x v="3"/>
    <x v="4"/>
    <x v="21"/>
    <n v="4430"/>
  </r>
  <r>
    <x v="0"/>
    <x v="4"/>
    <x v="4"/>
    <x v="21"/>
    <n v="12392"/>
  </r>
  <r>
    <x v="0"/>
    <x v="5"/>
    <x v="4"/>
    <x v="21"/>
    <n v="29353"/>
  </r>
  <r>
    <x v="0"/>
    <x v="6"/>
    <x v="4"/>
    <x v="21"/>
    <n v="63692"/>
  </r>
  <r>
    <x v="0"/>
    <x v="7"/>
    <x v="4"/>
    <x v="21"/>
    <m/>
  </r>
  <r>
    <x v="0"/>
    <x v="8"/>
    <x v="4"/>
    <x v="21"/>
    <n v="53267"/>
  </r>
  <r>
    <x v="0"/>
    <x v="9"/>
    <x v="4"/>
    <x v="21"/>
    <n v="11476"/>
  </r>
  <r>
    <x v="0"/>
    <x v="10"/>
    <x v="4"/>
    <x v="21"/>
    <n v="629"/>
  </r>
  <r>
    <x v="0"/>
    <x v="11"/>
    <x v="4"/>
    <x v="21"/>
    <n v="17425"/>
  </r>
  <r>
    <x v="0"/>
    <x v="12"/>
    <x v="4"/>
    <x v="21"/>
    <n v="8211"/>
  </r>
  <r>
    <x v="0"/>
    <x v="13"/>
    <x v="4"/>
    <x v="21"/>
    <n v="2016"/>
  </r>
  <r>
    <x v="1"/>
    <x v="14"/>
    <x v="4"/>
    <x v="21"/>
    <n v="210917"/>
  </r>
  <r>
    <x v="2"/>
    <x v="15"/>
    <x v="4"/>
    <x v="21"/>
    <n v="12821"/>
  </r>
  <r>
    <x v="2"/>
    <x v="16"/>
    <x v="4"/>
    <x v="21"/>
    <n v="161"/>
  </r>
  <r>
    <x v="2"/>
    <x v="17"/>
    <x v="4"/>
    <x v="21"/>
    <n v="1054"/>
  </r>
  <r>
    <x v="2"/>
    <x v="18"/>
    <x v="4"/>
    <x v="21"/>
    <n v="505"/>
  </r>
  <r>
    <x v="2"/>
    <x v="19"/>
    <x v="4"/>
    <x v="21"/>
    <n v="40595"/>
  </r>
  <r>
    <x v="2"/>
    <x v="20"/>
    <x v="4"/>
    <x v="21"/>
    <n v="8257"/>
  </r>
  <r>
    <x v="2"/>
    <x v="21"/>
    <x v="4"/>
    <x v="21"/>
    <n v="20946"/>
  </r>
  <r>
    <x v="2"/>
    <x v="22"/>
    <x v="4"/>
    <x v="21"/>
    <n v="794"/>
  </r>
  <r>
    <x v="2"/>
    <x v="23"/>
    <x v="4"/>
    <x v="21"/>
    <n v="15756"/>
  </r>
  <r>
    <x v="2"/>
    <x v="24"/>
    <x v="4"/>
    <x v="21"/>
    <n v="77328"/>
  </r>
  <r>
    <x v="2"/>
    <x v="25"/>
    <x v="4"/>
    <x v="21"/>
    <n v="9787"/>
  </r>
  <r>
    <x v="2"/>
    <x v="26"/>
    <x v="4"/>
    <x v="21"/>
    <n v="1133"/>
  </r>
  <r>
    <x v="2"/>
    <x v="27"/>
    <x v="4"/>
    <x v="21"/>
    <n v="10915"/>
  </r>
  <r>
    <x v="2"/>
    <x v="28"/>
    <x v="4"/>
    <x v="21"/>
    <n v="7852"/>
  </r>
  <r>
    <x v="2"/>
    <x v="29"/>
    <x v="4"/>
    <x v="21"/>
    <n v="2537"/>
  </r>
  <r>
    <x v="2"/>
    <x v="30"/>
    <x v="4"/>
    <x v="21"/>
    <n v="475"/>
  </r>
  <r>
    <x v="3"/>
    <x v="31"/>
    <x v="4"/>
    <x v="21"/>
    <n v="51316"/>
  </r>
  <r>
    <x v="3"/>
    <x v="32"/>
    <x v="4"/>
    <x v="21"/>
    <n v="159601"/>
  </r>
  <r>
    <x v="0"/>
    <x v="0"/>
    <x v="4"/>
    <x v="22"/>
    <n v="37957"/>
  </r>
  <r>
    <x v="0"/>
    <x v="1"/>
    <x v="4"/>
    <x v="22"/>
    <m/>
  </r>
  <r>
    <x v="0"/>
    <x v="2"/>
    <x v="4"/>
    <x v="22"/>
    <n v="18829"/>
  </r>
  <r>
    <x v="0"/>
    <x v="3"/>
    <x v="4"/>
    <x v="22"/>
    <n v="101784"/>
  </r>
  <r>
    <x v="0"/>
    <x v="4"/>
    <x v="4"/>
    <x v="22"/>
    <n v="201544"/>
  </r>
  <r>
    <x v="0"/>
    <x v="5"/>
    <x v="4"/>
    <x v="22"/>
    <n v="423725"/>
  </r>
  <r>
    <x v="0"/>
    <x v="6"/>
    <x v="4"/>
    <x v="22"/>
    <n v="359385"/>
  </r>
  <r>
    <x v="0"/>
    <x v="7"/>
    <x v="4"/>
    <x v="22"/>
    <n v="47167"/>
  </r>
  <r>
    <x v="0"/>
    <x v="8"/>
    <x v="4"/>
    <x v="22"/>
    <n v="857341"/>
  </r>
  <r>
    <x v="0"/>
    <x v="9"/>
    <x v="4"/>
    <x v="22"/>
    <n v="4193"/>
  </r>
  <r>
    <x v="0"/>
    <x v="10"/>
    <x v="4"/>
    <x v="22"/>
    <n v="22660"/>
  </r>
  <r>
    <x v="0"/>
    <x v="11"/>
    <x v="4"/>
    <x v="22"/>
    <n v="917694"/>
  </r>
  <r>
    <x v="0"/>
    <x v="12"/>
    <x v="4"/>
    <x v="22"/>
    <n v="145884"/>
  </r>
  <r>
    <x v="0"/>
    <x v="13"/>
    <x v="4"/>
    <x v="22"/>
    <n v="1144"/>
  </r>
  <r>
    <x v="1"/>
    <x v="14"/>
    <x v="4"/>
    <x v="22"/>
    <n v="3139308"/>
  </r>
  <r>
    <x v="2"/>
    <x v="15"/>
    <x v="4"/>
    <x v="22"/>
    <n v="136266"/>
  </r>
  <r>
    <x v="2"/>
    <x v="16"/>
    <x v="4"/>
    <x v="22"/>
    <n v="6244"/>
  </r>
  <r>
    <x v="2"/>
    <x v="17"/>
    <x v="4"/>
    <x v="22"/>
    <n v="78693"/>
  </r>
  <r>
    <x v="2"/>
    <x v="18"/>
    <x v="4"/>
    <x v="22"/>
    <n v="4398"/>
  </r>
  <r>
    <x v="2"/>
    <x v="19"/>
    <x v="4"/>
    <x v="22"/>
    <n v="13013"/>
  </r>
  <r>
    <x v="2"/>
    <x v="20"/>
    <x v="4"/>
    <x v="22"/>
    <n v="87"/>
  </r>
  <r>
    <x v="2"/>
    <x v="21"/>
    <x v="4"/>
    <x v="22"/>
    <n v="186039"/>
  </r>
  <r>
    <x v="2"/>
    <x v="22"/>
    <x v="4"/>
    <x v="22"/>
    <n v="6652"/>
  </r>
  <r>
    <x v="2"/>
    <x v="23"/>
    <x v="4"/>
    <x v="22"/>
    <n v="115192"/>
  </r>
  <r>
    <x v="2"/>
    <x v="24"/>
    <x v="4"/>
    <x v="22"/>
    <n v="1704041"/>
  </r>
  <r>
    <x v="2"/>
    <x v="25"/>
    <x v="4"/>
    <x v="22"/>
    <n v="2005"/>
  </r>
  <r>
    <x v="2"/>
    <x v="26"/>
    <x v="4"/>
    <x v="22"/>
    <n v="255883"/>
  </r>
  <r>
    <x v="2"/>
    <x v="27"/>
    <x v="4"/>
    <x v="22"/>
    <n v="235202"/>
  </r>
  <r>
    <x v="2"/>
    <x v="28"/>
    <x v="4"/>
    <x v="22"/>
    <n v="257636"/>
  </r>
  <r>
    <x v="2"/>
    <x v="29"/>
    <x v="4"/>
    <x v="22"/>
    <n v="137598"/>
  </r>
  <r>
    <x v="2"/>
    <x v="30"/>
    <x v="4"/>
    <x v="22"/>
    <n v="357"/>
  </r>
  <r>
    <x v="3"/>
    <x v="31"/>
    <x v="4"/>
    <x v="22"/>
    <n v="1190571"/>
  </r>
  <r>
    <x v="3"/>
    <x v="32"/>
    <x v="4"/>
    <x v="22"/>
    <n v="1948737"/>
  </r>
  <r>
    <x v="0"/>
    <x v="0"/>
    <x v="4"/>
    <x v="23"/>
    <n v="1315"/>
  </r>
  <r>
    <x v="0"/>
    <x v="1"/>
    <x v="4"/>
    <x v="23"/>
    <m/>
  </r>
  <r>
    <x v="0"/>
    <x v="2"/>
    <x v="4"/>
    <x v="23"/>
    <n v="18616"/>
  </r>
  <r>
    <x v="0"/>
    <x v="3"/>
    <x v="4"/>
    <x v="23"/>
    <n v="45160"/>
  </r>
  <r>
    <x v="0"/>
    <x v="4"/>
    <x v="4"/>
    <x v="23"/>
    <n v="113515"/>
  </r>
  <r>
    <x v="0"/>
    <x v="5"/>
    <x v="4"/>
    <x v="23"/>
    <n v="4605"/>
  </r>
  <r>
    <x v="0"/>
    <x v="6"/>
    <x v="4"/>
    <x v="23"/>
    <n v="81902"/>
  </r>
  <r>
    <x v="0"/>
    <x v="7"/>
    <x v="4"/>
    <x v="23"/>
    <m/>
  </r>
  <r>
    <x v="0"/>
    <x v="8"/>
    <x v="4"/>
    <x v="23"/>
    <n v="55189"/>
  </r>
  <r>
    <x v="0"/>
    <x v="9"/>
    <x v="4"/>
    <x v="23"/>
    <n v="481"/>
  </r>
  <r>
    <x v="0"/>
    <x v="10"/>
    <x v="4"/>
    <x v="23"/>
    <n v="4723"/>
  </r>
  <r>
    <x v="0"/>
    <x v="11"/>
    <x v="4"/>
    <x v="23"/>
    <n v="81837"/>
  </r>
  <r>
    <x v="0"/>
    <x v="12"/>
    <x v="4"/>
    <x v="23"/>
    <n v="1379"/>
  </r>
  <r>
    <x v="0"/>
    <x v="13"/>
    <x v="4"/>
    <x v="23"/>
    <n v="10"/>
  </r>
  <r>
    <x v="1"/>
    <x v="14"/>
    <x v="4"/>
    <x v="23"/>
    <n v="408732"/>
  </r>
  <r>
    <x v="2"/>
    <x v="15"/>
    <x v="4"/>
    <x v="23"/>
    <n v="1752"/>
  </r>
  <r>
    <x v="2"/>
    <x v="16"/>
    <x v="4"/>
    <x v="23"/>
    <n v="6372"/>
  </r>
  <r>
    <x v="2"/>
    <x v="17"/>
    <x v="4"/>
    <x v="23"/>
    <n v="8276"/>
  </r>
  <r>
    <x v="2"/>
    <x v="18"/>
    <x v="4"/>
    <x v="23"/>
    <n v="1105"/>
  </r>
  <r>
    <x v="2"/>
    <x v="19"/>
    <x v="4"/>
    <x v="23"/>
    <n v="42"/>
  </r>
  <r>
    <x v="2"/>
    <x v="20"/>
    <x v="4"/>
    <x v="23"/>
    <m/>
  </r>
  <r>
    <x v="2"/>
    <x v="21"/>
    <x v="4"/>
    <x v="23"/>
    <n v="48659"/>
  </r>
  <r>
    <x v="2"/>
    <x v="22"/>
    <x v="4"/>
    <x v="23"/>
    <m/>
  </r>
  <r>
    <x v="2"/>
    <x v="23"/>
    <x v="4"/>
    <x v="23"/>
    <n v="60847"/>
  </r>
  <r>
    <x v="2"/>
    <x v="24"/>
    <x v="4"/>
    <x v="23"/>
    <n v="85212"/>
  </r>
  <r>
    <x v="2"/>
    <x v="25"/>
    <x v="4"/>
    <x v="23"/>
    <n v="40040"/>
  </r>
  <r>
    <x v="2"/>
    <x v="26"/>
    <x v="4"/>
    <x v="23"/>
    <n v="81609"/>
  </r>
  <r>
    <x v="2"/>
    <x v="27"/>
    <x v="4"/>
    <x v="23"/>
    <n v="16129"/>
  </r>
  <r>
    <x v="2"/>
    <x v="28"/>
    <x v="4"/>
    <x v="23"/>
    <n v="15726"/>
  </r>
  <r>
    <x v="2"/>
    <x v="29"/>
    <x v="4"/>
    <x v="23"/>
    <n v="42963"/>
  </r>
  <r>
    <x v="2"/>
    <x v="30"/>
    <x v="4"/>
    <x v="23"/>
    <m/>
  </r>
  <r>
    <x v="3"/>
    <x v="31"/>
    <x v="4"/>
    <x v="23"/>
    <n v="214458"/>
  </r>
  <r>
    <x v="3"/>
    <x v="32"/>
    <x v="4"/>
    <x v="23"/>
    <n v="194274"/>
  </r>
  <r>
    <x v="0"/>
    <x v="0"/>
    <x v="4"/>
    <x v="24"/>
    <n v="9"/>
  </r>
  <r>
    <x v="0"/>
    <x v="1"/>
    <x v="4"/>
    <x v="24"/>
    <m/>
  </r>
  <r>
    <x v="0"/>
    <x v="2"/>
    <x v="4"/>
    <x v="24"/>
    <m/>
  </r>
  <r>
    <x v="0"/>
    <x v="3"/>
    <x v="4"/>
    <x v="24"/>
    <n v="435"/>
  </r>
  <r>
    <x v="0"/>
    <x v="4"/>
    <x v="4"/>
    <x v="24"/>
    <m/>
  </r>
  <r>
    <x v="0"/>
    <x v="5"/>
    <x v="4"/>
    <x v="24"/>
    <m/>
  </r>
  <r>
    <x v="0"/>
    <x v="6"/>
    <x v="4"/>
    <x v="24"/>
    <n v="401"/>
  </r>
  <r>
    <x v="0"/>
    <x v="7"/>
    <x v="4"/>
    <x v="24"/>
    <m/>
  </r>
  <r>
    <x v="0"/>
    <x v="8"/>
    <x v="4"/>
    <x v="24"/>
    <m/>
  </r>
  <r>
    <x v="0"/>
    <x v="9"/>
    <x v="4"/>
    <x v="24"/>
    <m/>
  </r>
  <r>
    <x v="0"/>
    <x v="10"/>
    <x v="4"/>
    <x v="24"/>
    <m/>
  </r>
  <r>
    <x v="0"/>
    <x v="11"/>
    <x v="4"/>
    <x v="24"/>
    <m/>
  </r>
  <r>
    <x v="0"/>
    <x v="12"/>
    <x v="4"/>
    <x v="24"/>
    <m/>
  </r>
  <r>
    <x v="0"/>
    <x v="13"/>
    <x v="4"/>
    <x v="24"/>
    <m/>
  </r>
  <r>
    <x v="1"/>
    <x v="14"/>
    <x v="4"/>
    <x v="24"/>
    <n v="845"/>
  </r>
  <r>
    <x v="2"/>
    <x v="15"/>
    <x v="4"/>
    <x v="24"/>
    <m/>
  </r>
  <r>
    <x v="2"/>
    <x v="16"/>
    <x v="4"/>
    <x v="24"/>
    <n v="406"/>
  </r>
  <r>
    <x v="2"/>
    <x v="17"/>
    <x v="4"/>
    <x v="24"/>
    <m/>
  </r>
  <r>
    <x v="2"/>
    <x v="18"/>
    <x v="4"/>
    <x v="24"/>
    <m/>
  </r>
  <r>
    <x v="2"/>
    <x v="19"/>
    <x v="4"/>
    <x v="24"/>
    <m/>
  </r>
  <r>
    <x v="2"/>
    <x v="20"/>
    <x v="4"/>
    <x v="24"/>
    <m/>
  </r>
  <r>
    <x v="2"/>
    <x v="21"/>
    <x v="4"/>
    <x v="24"/>
    <m/>
  </r>
  <r>
    <x v="2"/>
    <x v="22"/>
    <x v="4"/>
    <x v="24"/>
    <m/>
  </r>
  <r>
    <x v="2"/>
    <x v="23"/>
    <x v="4"/>
    <x v="24"/>
    <n v="431"/>
  </r>
  <r>
    <x v="2"/>
    <x v="24"/>
    <x v="4"/>
    <x v="24"/>
    <n v="8"/>
  </r>
  <r>
    <x v="2"/>
    <x v="25"/>
    <x v="4"/>
    <x v="24"/>
    <m/>
  </r>
  <r>
    <x v="2"/>
    <x v="26"/>
    <x v="4"/>
    <x v="24"/>
    <m/>
  </r>
  <r>
    <x v="2"/>
    <x v="27"/>
    <x v="4"/>
    <x v="24"/>
    <m/>
  </r>
  <r>
    <x v="2"/>
    <x v="28"/>
    <x v="4"/>
    <x v="24"/>
    <m/>
  </r>
  <r>
    <x v="2"/>
    <x v="29"/>
    <x v="4"/>
    <x v="24"/>
    <m/>
  </r>
  <r>
    <x v="2"/>
    <x v="30"/>
    <x v="4"/>
    <x v="24"/>
    <m/>
  </r>
  <r>
    <x v="3"/>
    <x v="31"/>
    <x v="4"/>
    <x v="24"/>
    <m/>
  </r>
  <r>
    <x v="3"/>
    <x v="32"/>
    <x v="4"/>
    <x v="24"/>
    <n v="845"/>
  </r>
  <r>
    <x v="0"/>
    <x v="0"/>
    <x v="4"/>
    <x v="25"/>
    <n v="25232"/>
  </r>
  <r>
    <x v="0"/>
    <x v="1"/>
    <x v="4"/>
    <x v="25"/>
    <n v="0"/>
  </r>
  <r>
    <x v="0"/>
    <x v="2"/>
    <x v="4"/>
    <x v="25"/>
    <n v="3756"/>
  </r>
  <r>
    <x v="0"/>
    <x v="3"/>
    <x v="4"/>
    <x v="25"/>
    <n v="102583"/>
  </r>
  <r>
    <x v="0"/>
    <x v="4"/>
    <x v="4"/>
    <x v="25"/>
    <n v="3673"/>
  </r>
  <r>
    <x v="0"/>
    <x v="5"/>
    <x v="4"/>
    <x v="25"/>
    <n v="2131464"/>
  </r>
  <r>
    <x v="0"/>
    <x v="6"/>
    <x v="4"/>
    <x v="25"/>
    <n v="305742"/>
  </r>
  <r>
    <x v="0"/>
    <x v="7"/>
    <x v="4"/>
    <x v="25"/>
    <n v="2478"/>
  </r>
  <r>
    <x v="0"/>
    <x v="8"/>
    <x v="4"/>
    <x v="25"/>
    <n v="220918"/>
  </r>
  <r>
    <x v="0"/>
    <x v="9"/>
    <x v="4"/>
    <x v="25"/>
    <n v="229366"/>
  </r>
  <r>
    <x v="0"/>
    <x v="10"/>
    <x v="4"/>
    <x v="25"/>
    <n v="8600"/>
  </r>
  <r>
    <x v="0"/>
    <x v="11"/>
    <x v="4"/>
    <x v="25"/>
    <n v="198972"/>
  </r>
  <r>
    <x v="0"/>
    <x v="12"/>
    <x v="4"/>
    <x v="25"/>
    <n v="356932"/>
  </r>
  <r>
    <x v="0"/>
    <x v="13"/>
    <x v="4"/>
    <x v="25"/>
    <n v="28318"/>
  </r>
  <r>
    <x v="1"/>
    <x v="14"/>
    <x v="4"/>
    <x v="25"/>
    <n v="3618035"/>
  </r>
  <r>
    <x v="2"/>
    <x v="15"/>
    <x v="4"/>
    <x v="25"/>
    <n v="620941"/>
  </r>
  <r>
    <x v="2"/>
    <x v="16"/>
    <x v="4"/>
    <x v="25"/>
    <n v="13806"/>
  </r>
  <r>
    <x v="2"/>
    <x v="17"/>
    <x v="4"/>
    <x v="25"/>
    <n v="21397"/>
  </r>
  <r>
    <x v="2"/>
    <x v="18"/>
    <x v="4"/>
    <x v="25"/>
    <n v="4858"/>
  </r>
  <r>
    <x v="2"/>
    <x v="19"/>
    <x v="4"/>
    <x v="25"/>
    <n v="48401"/>
  </r>
  <r>
    <x v="2"/>
    <x v="20"/>
    <x v="4"/>
    <x v="25"/>
    <n v="874"/>
  </r>
  <r>
    <x v="2"/>
    <x v="21"/>
    <x v="4"/>
    <x v="25"/>
    <n v="38676"/>
  </r>
  <r>
    <x v="2"/>
    <x v="22"/>
    <x v="4"/>
    <x v="25"/>
    <n v="124459"/>
  </r>
  <r>
    <x v="2"/>
    <x v="23"/>
    <x v="4"/>
    <x v="25"/>
    <n v="143291"/>
  </r>
  <r>
    <x v="2"/>
    <x v="24"/>
    <x v="4"/>
    <x v="25"/>
    <n v="2302636"/>
  </r>
  <r>
    <x v="2"/>
    <x v="25"/>
    <x v="4"/>
    <x v="25"/>
    <n v="28599"/>
  </r>
  <r>
    <x v="2"/>
    <x v="26"/>
    <x v="4"/>
    <x v="25"/>
    <n v="108100"/>
  </r>
  <r>
    <x v="2"/>
    <x v="27"/>
    <x v="4"/>
    <x v="25"/>
    <n v="23472"/>
  </r>
  <r>
    <x v="2"/>
    <x v="28"/>
    <x v="4"/>
    <x v="25"/>
    <n v="93981"/>
  </r>
  <r>
    <x v="2"/>
    <x v="29"/>
    <x v="4"/>
    <x v="25"/>
    <n v="43716"/>
  </r>
  <r>
    <x v="2"/>
    <x v="30"/>
    <x v="4"/>
    <x v="25"/>
    <n v="828"/>
  </r>
  <r>
    <x v="3"/>
    <x v="31"/>
    <x v="4"/>
    <x v="25"/>
    <n v="466564"/>
  </r>
  <r>
    <x v="3"/>
    <x v="32"/>
    <x v="4"/>
    <x v="25"/>
    <n v="3151471"/>
  </r>
  <r>
    <x v="0"/>
    <x v="0"/>
    <x v="5"/>
    <x v="26"/>
    <n v="2645726"/>
  </r>
  <r>
    <x v="0"/>
    <x v="1"/>
    <x v="5"/>
    <x v="26"/>
    <n v="31842"/>
  </r>
  <r>
    <x v="0"/>
    <x v="2"/>
    <x v="5"/>
    <x v="26"/>
    <n v="1041083"/>
  </r>
  <r>
    <x v="0"/>
    <x v="3"/>
    <x v="5"/>
    <x v="26"/>
    <n v="3932977"/>
  </r>
  <r>
    <x v="0"/>
    <x v="4"/>
    <x v="5"/>
    <x v="26"/>
    <n v="5223674"/>
  </r>
  <r>
    <x v="0"/>
    <x v="5"/>
    <x v="5"/>
    <x v="26"/>
    <n v="16555294"/>
  </r>
  <r>
    <x v="0"/>
    <x v="6"/>
    <x v="5"/>
    <x v="26"/>
    <n v="3994988"/>
  </r>
  <r>
    <x v="0"/>
    <x v="7"/>
    <x v="5"/>
    <x v="26"/>
    <n v="3661838"/>
  </r>
  <r>
    <x v="0"/>
    <x v="8"/>
    <x v="5"/>
    <x v="26"/>
    <n v="24886008"/>
  </r>
  <r>
    <x v="0"/>
    <x v="9"/>
    <x v="5"/>
    <x v="26"/>
    <n v="23718779"/>
  </r>
  <r>
    <x v="0"/>
    <x v="10"/>
    <x v="5"/>
    <x v="26"/>
    <n v="559607"/>
  </r>
  <r>
    <x v="0"/>
    <x v="11"/>
    <x v="5"/>
    <x v="26"/>
    <n v="21184092"/>
  </r>
  <r>
    <x v="0"/>
    <x v="12"/>
    <x v="5"/>
    <x v="26"/>
    <n v="4819991"/>
  </r>
  <r>
    <x v="0"/>
    <x v="13"/>
    <x v="5"/>
    <x v="26"/>
    <n v="13746182"/>
  </r>
  <r>
    <x v="1"/>
    <x v="14"/>
    <x v="5"/>
    <x v="26"/>
    <n v="126002079"/>
  </r>
  <r>
    <x v="2"/>
    <x v="15"/>
    <x v="5"/>
    <x v="26"/>
    <n v="9808477"/>
  </r>
  <r>
    <x v="2"/>
    <x v="16"/>
    <x v="5"/>
    <x v="26"/>
    <n v="2712863"/>
  </r>
  <r>
    <x v="2"/>
    <x v="17"/>
    <x v="5"/>
    <x v="26"/>
    <n v="1746766"/>
  </r>
  <r>
    <x v="2"/>
    <x v="18"/>
    <x v="5"/>
    <x v="26"/>
    <n v="9175852"/>
  </r>
  <r>
    <x v="2"/>
    <x v="19"/>
    <x v="5"/>
    <x v="26"/>
    <n v="8923892"/>
  </r>
  <r>
    <x v="2"/>
    <x v="20"/>
    <x v="5"/>
    <x v="26"/>
    <n v="2519865"/>
  </r>
  <r>
    <x v="2"/>
    <x v="21"/>
    <x v="5"/>
    <x v="26"/>
    <n v="4733823"/>
  </r>
  <r>
    <x v="2"/>
    <x v="22"/>
    <x v="5"/>
    <x v="26"/>
    <n v="3743295"/>
  </r>
  <r>
    <x v="2"/>
    <x v="23"/>
    <x v="5"/>
    <x v="26"/>
    <n v="8907052"/>
  </r>
  <r>
    <x v="2"/>
    <x v="24"/>
    <x v="5"/>
    <x v="26"/>
    <n v="19465085"/>
  </r>
  <r>
    <x v="2"/>
    <x v="25"/>
    <x v="5"/>
    <x v="26"/>
    <n v="10623371"/>
  </r>
  <r>
    <x v="2"/>
    <x v="26"/>
    <x v="5"/>
    <x v="26"/>
    <n v="6797457"/>
  </r>
  <r>
    <x v="2"/>
    <x v="27"/>
    <x v="5"/>
    <x v="26"/>
    <n v="7683928"/>
  </r>
  <r>
    <x v="2"/>
    <x v="28"/>
    <x v="5"/>
    <x v="26"/>
    <n v="15243305"/>
  </r>
  <r>
    <x v="2"/>
    <x v="29"/>
    <x v="5"/>
    <x v="26"/>
    <n v="4345470"/>
  </r>
  <r>
    <x v="2"/>
    <x v="30"/>
    <x v="5"/>
    <x v="26"/>
    <n v="9571578"/>
  </r>
  <r>
    <x v="3"/>
    <x v="31"/>
    <x v="5"/>
    <x v="26"/>
    <n v="68607490"/>
  </r>
  <r>
    <x v="3"/>
    <x v="32"/>
    <x v="5"/>
    <x v="26"/>
    <n v="5739459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3648ED57-013D-4DC1-91DB-C9BC88EDE0FA}" name="PivotTable50" cacheId="328" applyNumberFormats="0" applyBorderFormats="0" applyFontFormats="0" applyPatternFormats="0" applyAlignmentFormats="0" applyWidthHeightFormats="1" dataCaption="Values" errorCaption="0" showError="1" missingCaption="0" updatedVersion="8" minRefreshableVersion="3" itemPrintTitles="1" createdVersion="8" indent="0" outline="1" outlineData="1" multipleFieldFilters="0">
  <location ref="B11:C15" firstHeaderRow="1" firstDataRow="1" firstDataCol="1"/>
  <pivotFields count="5">
    <pivotField showAll="0">
      <items count="5">
        <item h="1" x="2"/>
        <item x="1"/>
        <item h="1" x="0"/>
        <item h="1" x="3"/>
        <item t="default"/>
      </items>
    </pivotField>
    <pivotField showAll="0">
      <items count="34">
        <item h="1" x="15"/>
        <item h="1" x="16"/>
        <item h="1" x="17"/>
        <item h="1" x="18"/>
        <item h="1" x="0"/>
        <item h="1" x="1"/>
        <item h="1" x="2"/>
        <item h="1" x="19"/>
        <item h="1" x="20"/>
        <item h="1" x="3"/>
        <item h="1" x="4"/>
        <item h="1" x="5"/>
        <item h="1" x="31"/>
        <item h="1" x="21"/>
        <item h="1" x="32"/>
        <item h="1" x="6"/>
        <item h="1" x="7"/>
        <item h="1" x="22"/>
        <item x="14"/>
        <item h="1" x="23"/>
        <item h="1" x="24"/>
        <item h="1" x="25"/>
        <item h="1" x="26"/>
        <item h="1" x="8"/>
        <item h="1" x="9"/>
        <item h="1" x="27"/>
        <item h="1" x="10"/>
        <item h="1" x="28"/>
        <item h="1" x="29"/>
        <item h="1" x="11"/>
        <item h="1" x="12"/>
        <item h="1" x="30"/>
        <item h="1" x="13"/>
        <item t="default"/>
      </items>
    </pivotField>
    <pivotField axis="axisRow" showAll="0">
      <items count="8">
        <item h="1" x="3"/>
        <item h="1" x="2"/>
        <item x="0"/>
        <item x="1"/>
        <item h="1" x="4"/>
        <item x="5"/>
        <item h="1" m="1" x="6"/>
        <item t="default"/>
      </items>
    </pivotField>
    <pivotField showAll="0">
      <items count="28">
        <item h="1" x="3"/>
        <item h="1" x="2"/>
        <item x="11"/>
        <item x="8"/>
        <item x="5"/>
        <item x="7"/>
        <item x="6"/>
        <item h="1" x="24"/>
        <item x="1"/>
        <item h="1" x="21"/>
        <item x="9"/>
        <item x="4"/>
        <item x="10"/>
        <item x="0"/>
        <item x="12"/>
        <item h="1" x="23"/>
        <item h="1" x="25"/>
        <item x="16"/>
        <item x="13"/>
        <item x="26"/>
        <item h="1" x="22"/>
        <item x="15"/>
        <item x="14"/>
        <item x="17"/>
        <item x="19"/>
        <item x="20"/>
        <item x="18"/>
        <item t="default"/>
      </items>
    </pivotField>
    <pivotField dataField="1" showAll="0"/>
  </pivotFields>
  <rowFields count="1">
    <field x="2"/>
  </rowFields>
  <rowItems count="4">
    <i>
      <x v="2"/>
    </i>
    <i>
      <x v="3"/>
    </i>
    <i>
      <x v="5"/>
    </i>
    <i t="grand">
      <x/>
    </i>
  </rowItems>
  <colItems count="1">
    <i/>
  </colItems>
  <dataFields count="1">
    <dataField name="Sum of Acres" fld="4" baseField="0" baseItem="0" numFmtId="3"/>
  </dataFields>
  <formats count="1">
    <format dxfId="0">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98769F17-4621-4285-A491-0B4B6E66AED7}" name="PivotTable49" cacheId="328" applyNumberFormats="0" applyBorderFormats="0" applyFontFormats="0" applyPatternFormats="0" applyAlignmentFormats="0" applyWidthHeightFormats="1" dataCaption="Values" errorCaption="0" showError="1" missingCaption="0" updatedVersion="8" minRefreshableVersion="3" itemPrintTitles="1" createdVersion="8" indent="0" outline="1" outlineData="1" multipleFieldFilters="0">
  <location ref="B4:C8" firstHeaderRow="1" firstDataRow="1" firstDataCol="1"/>
  <pivotFields count="5">
    <pivotField showAll="0">
      <items count="5">
        <item h="1" x="2"/>
        <item x="1"/>
        <item h="1" x="0"/>
        <item h="1" x="3"/>
        <item t="default"/>
      </items>
    </pivotField>
    <pivotField showAll="0">
      <items count="34">
        <item h="1" x="15"/>
        <item h="1" x="16"/>
        <item h="1" x="17"/>
        <item h="1" x="18"/>
        <item h="1" x="0"/>
        <item h="1" x="1"/>
        <item h="1" x="2"/>
        <item h="1" x="19"/>
        <item h="1" x="20"/>
        <item h="1" x="3"/>
        <item h="1" x="4"/>
        <item h="1" x="5"/>
        <item h="1" x="31"/>
        <item h="1" x="21"/>
        <item h="1" x="32"/>
        <item h="1" x="6"/>
        <item h="1" x="7"/>
        <item h="1" x="22"/>
        <item x="14"/>
        <item h="1" x="23"/>
        <item h="1" x="24"/>
        <item h="1" x="25"/>
        <item h="1" x="26"/>
        <item h="1" x="8"/>
        <item h="1" x="9"/>
        <item h="1" x="27"/>
        <item h="1" x="10"/>
        <item h="1" x="28"/>
        <item h="1" x="29"/>
        <item h="1" x="11"/>
        <item h="1" x="12"/>
        <item h="1" x="30"/>
        <item h="1" x="13"/>
        <item t="default"/>
      </items>
    </pivotField>
    <pivotField axis="axisRow" showAll="0">
      <items count="8">
        <item x="2"/>
        <item x="3"/>
        <item h="1" x="1"/>
        <item h="1" x="0"/>
        <item h="1" x="4"/>
        <item x="5"/>
        <item h="1" m="1" x="6"/>
        <item t="default"/>
      </items>
    </pivotField>
    <pivotField showAll="0">
      <items count="28">
        <item h="1" x="3"/>
        <item h="1" x="2"/>
        <item x="11"/>
        <item x="8"/>
        <item x="5"/>
        <item x="7"/>
        <item x="6"/>
        <item h="1" x="24"/>
        <item x="1"/>
        <item h="1" x="21"/>
        <item x="9"/>
        <item x="4"/>
        <item x="10"/>
        <item x="0"/>
        <item x="12"/>
        <item h="1" x="23"/>
        <item h="1" x="25"/>
        <item x="16"/>
        <item x="13"/>
        <item x="26"/>
        <item h="1" x="22"/>
        <item x="15"/>
        <item x="14"/>
        <item x="17"/>
        <item x="19"/>
        <item x="20"/>
        <item x="18"/>
        <item t="default"/>
      </items>
    </pivotField>
    <pivotField dataField="1" showAll="0"/>
  </pivotFields>
  <rowFields count="1">
    <field x="2"/>
  </rowFields>
  <rowItems count="4">
    <i>
      <x/>
    </i>
    <i>
      <x v="1"/>
    </i>
    <i>
      <x v="5"/>
    </i>
    <i t="grand">
      <x/>
    </i>
  </rowItems>
  <colItems count="1">
    <i/>
  </colItems>
  <dataFields count="1">
    <dataField name="Sum of Acres" fld="4" baseField="0" baseItem="0" numFmtId="3"/>
  </dataFields>
  <formats count="1">
    <format dxfId="1">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3EDB123F-1096-475F-A6C0-C45A9FBC0601}" name="PivotTable48" cacheId="328" applyNumberFormats="0" applyBorderFormats="0" applyFontFormats="0" applyPatternFormats="0" applyAlignmentFormats="0" applyWidthHeightFormats="1" dataCaption="Values" errorCaption="0" showError="1" missingCaption="0" updatedVersion="8" minRefreshableVersion="3" itemPrintTitles="1" createdVersion="8" indent="0" outline="1" outlineData="1" multipleFieldFilters="0">
  <location ref="K4:L10" firstHeaderRow="1" firstDataRow="1" firstDataCol="1"/>
  <pivotFields count="5">
    <pivotField showAll="0">
      <items count="5">
        <item h="1" x="2"/>
        <item x="1"/>
        <item h="1" x="0"/>
        <item h="1" x="3"/>
        <item t="default"/>
      </items>
    </pivotField>
    <pivotField showAll="0">
      <items count="34">
        <item h="1" x="15"/>
        <item h="1" x="16"/>
        <item h="1" x="17"/>
        <item h="1" x="18"/>
        <item h="1" x="0"/>
        <item h="1" x="1"/>
        <item h="1" x="2"/>
        <item h="1" x="19"/>
        <item h="1" x="20"/>
        <item h="1" x="3"/>
        <item h="1" x="4"/>
        <item h="1" x="5"/>
        <item h="1" x="31"/>
        <item h="1" x="21"/>
        <item h="1" x="32"/>
        <item h="1" x="6"/>
        <item h="1" x="7"/>
        <item h="1" x="22"/>
        <item x="14"/>
        <item h="1" x="23"/>
        <item h="1" x="24"/>
        <item h="1" x="25"/>
        <item h="1" x="26"/>
        <item h="1" x="8"/>
        <item h="1" x="9"/>
        <item h="1" x="27"/>
        <item h="1" x="10"/>
        <item h="1" x="28"/>
        <item h="1" x="29"/>
        <item h="1" x="11"/>
        <item h="1" x="12"/>
        <item h="1" x="30"/>
        <item h="1" x="13"/>
        <item t="default"/>
      </items>
    </pivotField>
    <pivotField showAll="0">
      <items count="8">
        <item h="1" x="3"/>
        <item h="1" x="2"/>
        <item h="1" x="1"/>
        <item h="1" x="0"/>
        <item x="4"/>
        <item h="1" x="5"/>
        <item h="1" m="1" x="6"/>
        <item t="default"/>
      </items>
    </pivotField>
    <pivotField axis="axisRow" showAll="0">
      <items count="28">
        <item h="1" x="3"/>
        <item h="1" x="2"/>
        <item h="1" x="11"/>
        <item h="1" x="8"/>
        <item h="1" x="5"/>
        <item h="1" x="7"/>
        <item h="1" x="6"/>
        <item x="21"/>
        <item x="22"/>
        <item x="24"/>
        <item h="1" x="1"/>
        <item h="1" x="9"/>
        <item h="1" x="4"/>
        <item h="1" x="10"/>
        <item h="1" x="0"/>
        <item h="1" x="12"/>
        <item x="23"/>
        <item x="25"/>
        <item h="1" x="16"/>
        <item h="1" x="13"/>
        <item h="1" x="26"/>
        <item h="1" x="15"/>
        <item h="1" x="14"/>
        <item h="1" x="17"/>
        <item h="1" x="19"/>
        <item h="1" x="20"/>
        <item h="1" x="18"/>
        <item t="default"/>
      </items>
    </pivotField>
    <pivotField dataField="1" showAll="0"/>
  </pivotFields>
  <rowFields count="1">
    <field x="3"/>
  </rowFields>
  <rowItems count="6">
    <i>
      <x v="7"/>
    </i>
    <i>
      <x v="8"/>
    </i>
    <i>
      <x v="9"/>
    </i>
    <i>
      <x v="16"/>
    </i>
    <i>
      <x v="17"/>
    </i>
    <i t="grand">
      <x/>
    </i>
  </rowItems>
  <colItems count="1">
    <i/>
  </colItems>
  <dataFields count="1">
    <dataField name="Sum of Acres" fld="4" baseField="0" baseItem="0" numFmtId="3"/>
  </dataFields>
  <formats count="1">
    <format dxfId="2">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E59F1B4A-22B6-4B05-A776-95353FE31383}" name="PivotTable45" cacheId="328" applyNumberFormats="0" applyBorderFormats="0" applyFontFormats="0" applyPatternFormats="0" applyAlignmentFormats="0" applyWidthHeightFormats="1" dataCaption="Values" errorCaption="0" showError="1" missingCaption="0" showMissing="0" updatedVersion="8" minRefreshableVersion="3" itemPrintTitles="1" createdVersion="8" indent="0" outline="1" outlineData="1" multipleFieldFilters="0">
  <location ref="H4:I23" firstHeaderRow="1" firstDataRow="1" firstDataCol="1"/>
  <pivotFields count="5">
    <pivotField showAll="0">
      <items count="5">
        <item h="1" x="2"/>
        <item x="1"/>
        <item h="1" x="0"/>
        <item h="1" x="3"/>
        <item t="default"/>
      </items>
    </pivotField>
    <pivotField showAll="0">
      <items count="34">
        <item h="1" x="15"/>
        <item h="1" x="16"/>
        <item h="1" x="17"/>
        <item h="1" x="18"/>
        <item h="1" x="0"/>
        <item h="1" x="1"/>
        <item h="1" x="2"/>
        <item h="1" x="19"/>
        <item h="1" x="20"/>
        <item h="1" x="3"/>
        <item h="1" x="4"/>
        <item h="1" x="5"/>
        <item h="1" x="31"/>
        <item h="1" x="21"/>
        <item h="1" x="32"/>
        <item h="1" x="6"/>
        <item h="1" x="7"/>
        <item h="1" x="22"/>
        <item x="14"/>
        <item h="1" x="23"/>
        <item h="1" x="24"/>
        <item h="1" x="25"/>
        <item h="1" x="26"/>
        <item h="1" x="8"/>
        <item h="1" x="9"/>
        <item h="1" x="27"/>
        <item h="1" x="10"/>
        <item h="1" x="28"/>
        <item h="1" x="29"/>
        <item h="1" x="11"/>
        <item h="1" x="12"/>
        <item h="1" x="30"/>
        <item h="1" x="13"/>
        <item t="default"/>
      </items>
    </pivotField>
    <pivotField axis="axisRow" showAll="0">
      <items count="8">
        <item h="1" x="3"/>
        <item h="1" x="2"/>
        <item h="1" x="1"/>
        <item h="1" x="0"/>
        <item x="4"/>
        <item h="1" x="5"/>
        <item h="1" m="1" x="6"/>
        <item t="default"/>
      </items>
    </pivotField>
    <pivotField axis="axisRow" showAll="0">
      <items count="28">
        <item h="1" x="3"/>
        <item h="1" x="2"/>
        <item x="11"/>
        <item x="8"/>
        <item x="5"/>
        <item x="7"/>
        <item x="6"/>
        <item h="1" x="24"/>
        <item x="1"/>
        <item h="1" x="21"/>
        <item x="9"/>
        <item x="4"/>
        <item x="10"/>
        <item x="0"/>
        <item x="12"/>
        <item h="1" x="23"/>
        <item h="1" x="25"/>
        <item x="16"/>
        <item x="13"/>
        <item x="26"/>
        <item h="1" x="22"/>
        <item x="15"/>
        <item x="14"/>
        <item x="17"/>
        <item x="19"/>
        <item x="20"/>
        <item x="18"/>
        <item t="default"/>
      </items>
    </pivotField>
    <pivotField dataField="1" showAll="0"/>
  </pivotFields>
  <rowFields count="2">
    <field x="2"/>
    <field x="3"/>
  </rowFields>
  <rowItems count="19">
    <i>
      <x v="4"/>
    </i>
    <i r="1">
      <x v="2"/>
    </i>
    <i r="1">
      <x v="3"/>
    </i>
    <i r="1">
      <x v="4"/>
    </i>
    <i r="1">
      <x v="5"/>
    </i>
    <i r="1">
      <x v="6"/>
    </i>
    <i r="1">
      <x v="10"/>
    </i>
    <i r="1">
      <x v="11"/>
    </i>
    <i r="1">
      <x v="12"/>
    </i>
    <i r="1">
      <x v="14"/>
    </i>
    <i r="1">
      <x v="17"/>
    </i>
    <i r="1">
      <x v="18"/>
    </i>
    <i r="1">
      <x v="21"/>
    </i>
    <i r="1">
      <x v="22"/>
    </i>
    <i r="1">
      <x v="23"/>
    </i>
    <i r="1">
      <x v="24"/>
    </i>
    <i r="1">
      <x v="25"/>
    </i>
    <i r="1">
      <x v="26"/>
    </i>
    <i t="grand">
      <x/>
    </i>
  </rowItems>
  <colItems count="1">
    <i/>
  </colItems>
  <dataFields count="1">
    <dataField name="Sum of Acres" fld="4" baseField="0" baseItem="0" numFmtId="3"/>
  </dataFields>
  <formats count="1">
    <format dxfId="3">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Geography1" xr10:uid="{1125D5A3-8EE2-4692-82E2-F15DAECC9DBF}" sourceName="Geography">
  <pivotTables>
    <pivotTable tabId="29" name="PivotTable45"/>
    <pivotTable tabId="29" name="PivotTable48"/>
    <pivotTable tabId="29" name="PivotTable49"/>
    <pivotTable tabId="29" name="PivotTable50"/>
  </pivotTables>
  <data>
    <tabular pivotCacheId="1493763079">
      <items count="4">
        <i x="1" s="1"/>
        <i x="2" nd="1"/>
        <i x="0" nd="1"/>
        <i x="3" nd="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tate" xr10:uid="{359E9574-62FA-4B96-BB8A-0C03058A6F84}" sourceName="State">
  <pivotTables>
    <pivotTable tabId="29" name="PivotTable45"/>
    <pivotTable tabId="29" name="PivotTable48"/>
    <pivotTable tabId="29" name="PivotTable49"/>
    <pivotTable tabId="29" name="PivotTable50"/>
  </pivotTables>
  <data>
    <tabular pivotCacheId="1493763079">
      <items count="33">
        <i x="14" s="1"/>
        <i x="15" nd="1"/>
        <i x="16" nd="1"/>
        <i x="17" nd="1"/>
        <i x="18" nd="1"/>
        <i x="0" nd="1"/>
        <i x="1" nd="1"/>
        <i x="2" nd="1"/>
        <i x="19" nd="1"/>
        <i x="20" nd="1"/>
        <i x="3" nd="1"/>
        <i x="4" nd="1"/>
        <i x="5" nd="1"/>
        <i x="31" nd="1"/>
        <i x="21" nd="1"/>
        <i x="32" nd="1"/>
        <i x="6" nd="1"/>
        <i x="7" nd="1"/>
        <i x="22" nd="1"/>
        <i x="23" nd="1"/>
        <i x="24" nd="1"/>
        <i x="25" nd="1"/>
        <i x="26" nd="1"/>
        <i x="8" nd="1"/>
        <i x="9" nd="1"/>
        <i x="27" nd="1"/>
        <i x="10" nd="1"/>
        <i x="28" nd="1"/>
        <i x="29" nd="1"/>
        <i x="11" nd="1"/>
        <i x="12" nd="1"/>
        <i x="30" nd="1"/>
        <i x="13" nd="1"/>
      </items>
    </tabular>
  </data>
  <extLst>
    <x:ext xmlns:x15="http://schemas.microsoft.com/office/spreadsheetml/2010/11/main" uri="{470722E0-AACD-4C17-9CDC-17EF765DBC7E}">
      <x15:slicerCacheHideItemsWithNoData/>
    </x:ext>
  </extLst>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Geography_Type1" xr10:uid="{234E159A-1DC3-4CA9-8645-5444AC350B03}" sourceName="Geography Type">
  <extLst>
    <x:ext xmlns:x15="http://schemas.microsoft.com/office/spreadsheetml/2010/11/main" uri="{2F2917AC-EB37-4324-AD4E-5DD8C200BD13}">
      <x15:tableSlicerCache tableId="3" column="1"/>
    </x:ext>
  </extLst>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Region" xr10:uid="{9AF7B0D3-3465-4D20-8534-AAAC23252689}" sourceName="Geography">
  <extLst>
    <x:ext xmlns:x15="http://schemas.microsoft.com/office/spreadsheetml/2010/11/main" uri="{2F2917AC-EB37-4324-AD4E-5DD8C200BD13}">
      <x15:tableSlicerCache tableId="4" column="1"/>
    </x:ext>
  </extLst>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Geography" xr10:uid="{E158D625-82D2-44F4-82A5-CCA30BE41C02}" sourceName="Geography">
  <extLst>
    <x:ext xmlns:x15="http://schemas.microsoft.com/office/spreadsheetml/2010/11/main" uri="{2F2917AC-EB37-4324-AD4E-5DD8C200BD13}">
      <x15:tableSlicerCache tableId="5" column="1"/>
    </x:ext>
  </extLst>
</slicerCacheDefinition>
</file>

<file path=xl/slicerCaches/slicerCache6.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Region1" xr10:uid="{5D599D6C-CC19-4CAA-B0A9-0ABD6FBD148F}" sourceName="Geography">
  <extLst>
    <x:ext xmlns:x15="http://schemas.microsoft.com/office/spreadsheetml/2010/11/main" uri="{2F2917AC-EB37-4324-AD4E-5DD8C200BD13}">
      <x15:tableSlicerCache tableId="2" column="1"/>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Geography Type 1" xr10:uid="{504FEEFC-9801-4DB9-8AF1-D677F611AD95}" cache="Slicer_Geography_Type1" caption="Geography Type" columnCount="4" rowHeight="241300"/>
</slicers>
</file>

<file path=xl/slicers/slicer2.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Region" xr10:uid="{8CF7C452-5AA1-4F0E-9625-428CD64008DB}" cache="Slicer_Region" caption="Geography" columnCount="4" rowHeight="241300"/>
</slicers>
</file>

<file path=xl/slicers/slicer3.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Geography" xr10:uid="{49376735-1F4F-4DBF-96C5-0B0EB7DF3BE1}" cache="Slicer_Geography" caption="Geography" columnCount="4" rowHeight="241300"/>
</slicers>
</file>

<file path=xl/slicers/slicer4.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Region 1" xr10:uid="{5C3FCC1F-E20C-49F6-9701-A3658DD54134}" cache="Slicer_Region1" caption="Geography" columnCount="4" rowHeight="241300"/>
</slicers>
</file>

<file path=xl/slicers/slicer5.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Geography 1" xr10:uid="{AF43D80A-1508-42BE-89CB-F81E546CE8F9}" cache="Slicer_Geography1" caption="Geography" rowHeight="241300"/>
  <slicer name="State" xr10:uid="{74AC71BA-48FA-4046-8F38-414B48D40509}" cache="Slicer_State" caption="State"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16B15B18-6767-405C-BB26-3A6CEE2E6BA0}" name="Table24" displayName="Table24" ref="A6:R40" totalsRowCount="1" headerRowDxfId="131">
  <autoFilter ref="A6:R39" xr:uid="{B70F8985-49F5-4051-AA3B-B7E707CD697E}">
    <filterColumn colId="0" hiddenButton="1">
      <filters>
        <filter val="EPA Ecoregion"/>
      </filters>
    </filterColumn>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autoFilter>
  <sortState xmlns:xlrd2="http://schemas.microsoft.com/office/spreadsheetml/2017/richdata2" ref="A7:R20">
    <sortCondition descending="1" ref="R6:R39"/>
  </sortState>
  <tableColumns count="18">
    <tableColumn id="1" xr3:uid="{16B479C4-F7FD-4A9D-AE57-194FD11BBFA8}" name="Geography Type" totalsRowLabel="Total"/>
    <tableColumn id="2" xr3:uid="{BC5CDF11-C047-4489-9C57-01FEE5F6BF3E}" name="Geography2"/>
    <tableColumn id="3" xr3:uid="{544C7E76-54FD-4AB6-8ADA-A832E82C21BD}" name="Agriculture (acres)" totalsRowFunction="sum" dataDxfId="130" totalsRowDxfId="129"/>
    <tableColumn id="14" xr3:uid="{CEAB6EE7-591F-4D96-BD6C-91B7743B2116}" name="Agriculture (percent)" dataDxfId="128" totalsRowDxfId="127">
      <calculatedColumnFormula>-Table24[[#This Row],[Agriculture (acres)]]/(Table24[[#This Row],[Unsecured Natural (acres)]]+Table24[[#This Row],[GAP 3 (acres)]]+Table24[[#This Row],[GAP 1 and 2 (acres)]]+Table24[[#This Row],[Development (acres)]]+Table24[[#This Row],[Agriculture (acres)]])</calculatedColumnFormula>
    </tableColumn>
    <tableColumn id="4" xr3:uid="{D2C56BB4-B82B-4A38-BA15-13FBEA3C1DE1}" name="Development (acres)" totalsRowFunction="sum" dataDxfId="126" totalsRowDxfId="125"/>
    <tableColumn id="15" xr3:uid="{60F1EE6F-A028-4A15-A76D-2B7E791D69DA}" name="Development (percent)" dataDxfId="124" totalsRowDxfId="123">
      <calculatedColumnFormula>-Table24[[#This Row],[Development (acres)]]/(Table24[[#This Row],[Unsecured Natural (acres)]]+Table24[[#This Row],[GAP 3 (acres)]]+Table24[[#This Row],[GAP 1 and 2 (acres)]]+Table24[[#This Row],[Development (acres)]]+Table24[[#This Row],[Agriculture (acres)]])</calculatedColumnFormula>
    </tableColumn>
    <tableColumn id="5" xr3:uid="{76029752-F636-4089-9534-15021C2C3A03}" name="GAP 1 and 2 (acres)" totalsRowFunction="sum" dataDxfId="122" totalsRowDxfId="121"/>
    <tableColumn id="16" xr3:uid="{2C2BB267-6284-4465-996D-CB501D00598F}" name="GAP 1 and 2 (percent)" dataDxfId="120" totalsRowDxfId="119">
      <calculatedColumnFormula>Table24[[#This Row],[GAP 1 and 2 (acres)]]/(Table24[[#This Row],[Unsecured Natural (acres)]]+Table24[[#This Row],[GAP 3 (acres)]]+Table24[[#This Row],[GAP 1 and 2 (acres)]]+Table24[[#This Row],[Development (acres)]]+Table24[[#This Row],[Agriculture (acres)]])</calculatedColumnFormula>
    </tableColumn>
    <tableColumn id="6" xr3:uid="{0EB9EA3A-8B8D-41AE-83AB-21067005197A}" name="GAP 3 (acres)" totalsRowFunction="sum" dataDxfId="118" totalsRowDxfId="117"/>
    <tableColumn id="17" xr3:uid="{3B65CA81-3F76-46A2-B7C1-343AE73676A8}" name="GAP 3 (percent)" dataDxfId="116" totalsRowDxfId="115">
      <calculatedColumnFormula>Table24[[#This Row],[GAP 3 (acres)]]/(Table24[[#This Row],[Unsecured Natural (acres)]]+Table24[[#This Row],[GAP 3 (acres)]]+Table24[[#This Row],[GAP 1 and 2 (acres)]]+Table24[[#This Row],[Development (acres)]]+Table24[[#This Row],[Agriculture (acres)]])</calculatedColumnFormula>
    </tableColumn>
    <tableColumn id="7" xr3:uid="{8D5B6522-8BB1-4C8A-A4D8-0C3FE796429F}" name="Unsecured Natural (acres)" totalsRowFunction="sum" dataDxfId="114" totalsRowDxfId="113"/>
    <tableColumn id="18" xr3:uid="{BEFAB2FF-77CE-4528-A43B-E49FF4D25951}" name="Unsecured Natural (percent)" dataDxfId="112" totalsRowDxfId="111">
      <calculatedColumnFormula>Table24[[#This Row],[Unsecured Natural (acres)]]/(Table24[[#This Row],[Unsecured Natural (acres)]]+Table24[[#This Row],[GAP 3 (acres)]]+Table24[[#This Row],[GAP 1 and 2 (acres)]]+Table24[[#This Row],[Development (acres)]]+Table24[[#This Row],[Agriculture (acres)]])</calculatedColumnFormula>
    </tableColumn>
    <tableColumn id="8" xr3:uid="{618F6377-98CC-490C-8B39-47C6104BE66E}" name="Total Acres" totalsRowFunction="sum" dataDxfId="110" totalsRowDxfId="109">
      <calculatedColumnFormula>SUM(C7:K7)</calculatedColumnFormula>
    </tableColumn>
    <tableColumn id="9" xr3:uid="{E986DA54-EB11-47A3-AC9D-FE2D82A7355B}" name="Percent Developed" dataDxfId="108" totalsRowDxfId="107">
      <calculatedColumnFormula>SUM(C7:E7)/M7</calculatedColumnFormula>
    </tableColumn>
    <tableColumn id="10" xr3:uid="{D29CC112-1DD4-4CD4-B57D-F501B32BD408}" name="Percent Conserved (GAP 1 &amp; 2)" dataDxfId="106">
      <calculatedColumnFormula>G7/M7</calculatedColumnFormula>
    </tableColumn>
    <tableColumn id="11" xr3:uid="{C622295F-8390-44ED-BE9D-046479F13D73}" name="Percent Conserved (GAP 1-3)" dataDxfId="105">
      <calculatedColumnFormula>SUM(G7:I7)/M7</calculatedColumnFormula>
    </tableColumn>
    <tableColumn id="12" xr3:uid="{3F765B7F-F954-43EF-A57F-E4A24DE76FDC}" name="NRI" dataDxfId="104">
      <calculatedColumnFormula>(C7+E7)/(G7+I7)</calculatedColumnFormula>
    </tableColumn>
    <tableColumn id="13" xr3:uid="{17ED3FC5-B82B-4324-BED6-989166E5A4FE}" name="CRI" dataDxfId="103" totalsRowDxfId="102">
      <calculatedColumnFormula>(C7+E7)/G7</calculatedColumnFormula>
    </tableColumn>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EEFC8B87-98B6-4116-A4C2-77B2152EB2CA}" name="Table4" displayName="Table4" ref="B19:AE53" totalsRowCount="1" headerRowDxfId="101">
  <autoFilter ref="B19:AE52" xr:uid="{EEFC8B87-98B6-4116-A4C2-77B2152EB2CA}">
    <filterColumn colId="0" hiddenButton="1">
      <filters>
        <filter val="NE Region"/>
      </filters>
    </filterColumn>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filterColumn colId="22" hiddenButton="1"/>
    <filterColumn colId="23" hiddenButton="1"/>
    <filterColumn colId="24" hiddenButton="1"/>
    <filterColumn colId="25" hiddenButton="1"/>
    <filterColumn colId="26" hiddenButton="1"/>
    <filterColumn colId="27" hiddenButton="1"/>
    <filterColumn colId="28" hiddenButton="1"/>
    <filterColumn colId="29" hiddenButton="1"/>
  </autoFilter>
  <tableColumns count="30">
    <tableColumn id="1" xr3:uid="{1649159C-5AF0-42B2-A3DF-2E8A0528BF91}" name="Geography" totalsRowLabel="Total"/>
    <tableColumn id="2" xr3:uid="{EBE83660-6703-44C7-9A7D-C36521A4456F}" name="State"/>
    <tableColumn id="3" xr3:uid="{7CAE3625-BAC3-4134-AC03-11D1C8D90DDC}" name="Fee Conservation" totalsRowFunction="sum" dataDxfId="100" totalsRowDxfId="70">
      <calculatedColumnFormula>SUM(H20:X20)</calculatedColumnFormula>
    </tableColumn>
    <tableColumn id="4" xr3:uid="{2DB6B071-5C79-4432-B264-1856A656C2E3}" name="Easement Conservation" totalsRowFunction="sum" dataDxfId="99" totalsRowDxfId="69">
      <calculatedColumnFormula>SUM(Y20:AC20)</calculatedColumnFormula>
    </tableColumn>
    <tableColumn id="29" xr3:uid="{F68F1CD0-FF8E-4950-8120-0F06111BCE83}" name="Conserved for Nature (Gap 1 and 2)" totalsRowFunction="sum" dataDxfId="98" totalsRowDxfId="68"/>
    <tableColumn id="30" xr3:uid="{C4324B27-763E-4C2A-80C7-7669B7D1F162}" name="Conserved for Multiple Uses (GAP 3)" totalsRowFunction="sum" dataDxfId="97" totalsRowDxfId="67"/>
    <tableColumn id="5" xr3:uid="{500D630D-25D3-4308-9133-DC5E983ED7ED}" name="Federal: Bureau of Land Management" totalsRowFunction="sum"/>
    <tableColumn id="6" xr3:uid="{B7A8264E-E92B-4B43-985C-A86A4D23DF69}" name="Federal: Department of Defense" totalsRowFunction="sum" dataDxfId="96" totalsRowDxfId="66"/>
    <tableColumn id="7" xr3:uid="{5D4F2104-E714-4CAA-9024-63568D830C02}" name="Federal" totalsRowFunction="sum" dataDxfId="95" totalsRowDxfId="65"/>
    <tableColumn id="8" xr3:uid="{36D0C8FC-295C-4308-A629-552C292CEEC1}" name="Federal: Fish and Wildlife Service" totalsRowFunction="sum" dataDxfId="94" totalsRowDxfId="64"/>
    <tableColumn id="9" xr3:uid="{B5E72CEB-DC7E-4249-A694-6E88D52E160F}" name="Federal National Park Service" totalsRowFunction="sum" dataDxfId="93" totalsRowDxfId="63"/>
    <tableColumn id="10" xr3:uid="{C96A7504-1006-4F9E-A0C0-13C2080A2E06}" name="Federal: NASA" totalsRowFunction="sum"/>
    <tableColumn id="11" xr3:uid="{C404B96F-AF5A-4787-9221-280596157BD0}" name="Federal: NOAA" totalsRowFunction="sum"/>
    <tableColumn id="12" xr3:uid="{6FE1030A-F6EE-46DF-A0F1-9CC1D590067B}" name="Federal US Forest Service" totalsRowFunction="sum" dataDxfId="92" totalsRowDxfId="62"/>
    <tableColumn id="13" xr3:uid="{FD5A578B-E7CC-474D-AA78-529D3AF47DD3}" name="Tribal" totalsRowFunction="min"/>
    <tableColumn id="14" xr3:uid="{EE8376D5-3EDF-402E-AB81-CDDAB7530B69}" name="State Forest" totalsRowFunction="sum" dataDxfId="91" totalsRowDxfId="61"/>
    <tableColumn id="15" xr3:uid="{FE70A0DC-3761-48C6-9A9A-561DC075F11F}" name="State Land" totalsRowFunction="sum" dataDxfId="90" totalsRowDxfId="60"/>
    <tableColumn id="16" xr3:uid="{27F1823D-4183-4B2D-BCA5-45F43348878F}" name="State Park" totalsRowFunction="sum" dataDxfId="89" totalsRowDxfId="59"/>
    <tableColumn id="17" xr3:uid="{4FCC7591-4D90-4827-A01F-81050474EB40}" name="State Wildlife Management Area" totalsRowFunction="sum" dataDxfId="88" totalsRowDxfId="58"/>
    <tableColumn id="18" xr3:uid="{77683250-013E-4FC4-B311-E6366C2B9EAF}" name="Local" totalsRowFunction="sum" dataDxfId="87" totalsRowDxfId="57"/>
    <tableColumn id="19" xr3:uid="{52A622A9-96F9-4A73-B33D-722490F1B592}" name="District" totalsRowFunction="sum"/>
    <tableColumn id="20" xr3:uid="{CD5F8F09-C66E-49EA-B7F8-96FAAB1F404E}" name="Non-governemnt Organization" totalsRowFunction="sum" dataDxfId="86" totalsRowDxfId="56"/>
    <tableColumn id="21" xr3:uid="{3C7D506C-4611-40CD-91E5-5A1EB373EF19}" name="Private Conservation" totalsRowFunction="sum" dataDxfId="85" totalsRowDxfId="55"/>
    <tableColumn id="22" xr3:uid="{F9096C1E-2A48-4C1C-8B89-FB2CACDF836E}" name="Federal Easement" totalsRowFunction="sum" dataDxfId="84" totalsRowDxfId="54"/>
    <tableColumn id="23" xr3:uid="{D49D5F96-8C67-4F92-B608-9E6D2FF71E77}" name="State Easement" totalsRowFunction="sum" dataDxfId="83" totalsRowDxfId="53"/>
    <tableColumn id="24" xr3:uid="{9B37E4F5-3CC8-4EDF-9B9B-BF52305FC8A1}" name="Local Easement" totalsRowFunction="sum" dataDxfId="82" totalsRowDxfId="52"/>
    <tableColumn id="25" xr3:uid="{DA821A35-9B82-4A0A-BBF6-A35E860F68AA}" name="District Easement" totalsRowFunction="sum"/>
    <tableColumn id="26" xr3:uid="{626CC7EA-4F8E-45B4-8363-2BEEEE1DABFC}" name="Non-governemnt Easement" totalsRowFunction="sum" dataDxfId="81" totalsRowDxfId="51"/>
    <tableColumn id="28" xr3:uid="{99EE4894-3035-4CDB-9902-F3564965700E}" name="Unconserved" totalsRowFunction="sum" dataDxfId="80" totalsRowDxfId="50">
      <calculatedColumnFormula>(Table4[[#This Row],[Total Land Area]]-Table4[[#This Row],[Fee Conservation]]-Table4[[#This Row],[Easement Conservation]])</calculatedColumnFormula>
    </tableColumn>
    <tableColumn id="27" xr3:uid="{541D96BD-CBA5-4BF8-A431-850703119322}" name="Total Land Area" totalsRowFunction="sum" dataDxfId="79" totalsRowDxfId="49"/>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F83447B4-D16F-40E8-8E16-CD25C6B8ED13}" name="Table5" displayName="Table5" ref="C4:K37" totalsRowShown="0">
  <autoFilter ref="C4:K37" xr:uid="{F83447B4-D16F-40E8-8E16-CD25C6B8ED13}">
    <filterColumn colId="0" hiddenButton="1">
      <filters>
        <filter val="State"/>
      </filters>
    </filterColumn>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EBEE81BB-0C03-4061-B0F5-5F0442CBB13F}" name="Geography" dataDxfId="78"/>
    <tableColumn id="2" xr3:uid="{4780E0D4-1DCC-4D36-AF2D-52172CF80CD8}" name="Geography Detail"/>
    <tableColumn id="3" xr3:uid="{EED27B62-354E-4D97-A18F-DD46DCCA4845}" name="NAT to AG" dataDxfId="77"/>
    <tableColumn id="4" xr3:uid="{E3E0248F-5F23-4FCB-8B2E-2212547EFF49}" name="NAT to DEV" dataDxfId="76"/>
    <tableColumn id="5" xr3:uid="{9C3CF0A2-1EFB-448C-935B-86B40BC8DE9E}" name="NEW G 1/2" dataDxfId="75"/>
    <tableColumn id="6" xr3:uid="{7FDDC7DC-D8B3-40B1-BE6A-AF1A9E3CB2B5}" name="NEW GAP 3" dataDxfId="74"/>
    <tableColumn id="7" xr3:uid="{C3B13998-A602-4558-8ADF-F4E9349FA316}" name="AG to NAT" dataDxfId="73"/>
    <tableColumn id="8" xr3:uid="{0608BAB6-1DE0-41F6-99FB-C29C6FFA10F8}" name="CRI" dataDxfId="72">
      <calculatedColumnFormula>-1*(Table5[[#This Row],[NAT to AG]]+Table5[[#This Row],[NAT to DEV]])/(Table5[[#This Row],[NEW G 1/2]]+Table5[[#This Row],[NEW GAP 3]])</calculatedColumnFormula>
    </tableColumn>
    <tableColumn id="9" xr3:uid="{B5E2EF38-4935-45E7-9155-FA5981EEE084}" name="NRI" dataDxfId="71">
      <calculatedColumnFormula>-1*(Table5[[#This Row],[NAT to AG]]+Table5[[#This Row],[NAT to DEV]])/(Table5[[#This Row],[NEW G 1/2]])</calculatedColumnFormula>
    </tableColumn>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25510B74-ABCA-4F45-A068-5BB3F25909A3}" name="Table43" displayName="Table43" ref="B19:AE53" totalsRowCount="1" headerRowDxfId="48">
  <autoFilter ref="B19:AE52" xr:uid="{EEFC8B87-98B6-4116-A4C2-77B2152EB2CA}">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filterColumn colId="22" hiddenButton="1"/>
    <filterColumn colId="23" hiddenButton="1"/>
    <filterColumn colId="24" hiddenButton="1"/>
    <filterColumn colId="25" hiddenButton="1"/>
    <filterColumn colId="26" hiddenButton="1"/>
    <filterColumn colId="27" hiddenButton="1"/>
    <filterColumn colId="28" hiddenButton="1"/>
    <filterColumn colId="29" hiddenButton="1"/>
  </autoFilter>
  <tableColumns count="30">
    <tableColumn id="1" xr3:uid="{6DE0F2E2-415B-4015-9F6F-966E4BFBF322}" name="Geography" totalsRowLabel="Total"/>
    <tableColumn id="2" xr3:uid="{9DC2F62F-784B-4D6E-94AA-4847A0047751}" name="State"/>
    <tableColumn id="3" xr3:uid="{F88C7470-CA70-4E4E-9368-C6BC421713DF}" name="Fee Conservation" totalsRowFunction="sum" dataDxfId="46" totalsRowDxfId="47">
      <calculatedColumnFormula>SUM(H20:X20)</calculatedColumnFormula>
    </tableColumn>
    <tableColumn id="4" xr3:uid="{664D801B-52A5-4D30-9366-15A336506EB8}" name="Easement Conservation" totalsRowFunction="sum" dataDxfId="44" totalsRowDxfId="45">
      <calculatedColumnFormula>SUM(Y20:AC20)</calculatedColumnFormula>
    </tableColumn>
    <tableColumn id="29" xr3:uid="{E41631DB-F02B-4EB1-83F6-E2541D7D3ECC}" name="Conserved for Nature (Gap 1 and 2)" totalsRowFunction="sum" dataDxfId="42" totalsRowDxfId="43"/>
    <tableColumn id="30" xr3:uid="{E6F0FBBC-E386-4305-B110-9F29716184A5}" name="Conserved for Multiple Uses (GAP 3)" totalsRowFunction="sum" dataDxfId="40" totalsRowDxfId="41"/>
    <tableColumn id="5" xr3:uid="{0E0B6622-6D2D-4CB2-998E-C6814EF67EAC}" name="Federal: Bureau of Land Management" totalsRowFunction="sum"/>
    <tableColumn id="6" xr3:uid="{4A378B5B-B7B6-4501-8480-8CB8C0735EAF}" name="Federal: Department of Defense" totalsRowFunction="sum" dataDxfId="38" totalsRowDxfId="39"/>
    <tableColumn id="7" xr3:uid="{046B68D9-846E-4287-94AE-B15C75B72657}" name="Federal" totalsRowFunction="sum" dataDxfId="36" totalsRowDxfId="37"/>
    <tableColumn id="8" xr3:uid="{DCEB4853-28AB-4505-930A-057D1627169F}" name="Federal: Fish and Wildlife Service" totalsRowFunction="sum" dataDxfId="34" totalsRowDxfId="35"/>
    <tableColumn id="9" xr3:uid="{5A1C0BC3-234F-4F94-A9C0-FADE23A428D9}" name="Federal National Park Service" totalsRowFunction="sum" dataDxfId="32" totalsRowDxfId="33"/>
    <tableColumn id="10" xr3:uid="{A4AC7938-0047-44BB-8D19-556C1A3EC486}" name="Federal: NASA" totalsRowFunction="sum"/>
    <tableColumn id="11" xr3:uid="{0700F368-7899-4E47-A05F-E5192CF21AE4}" name="Federal: NOAA" totalsRowFunction="sum"/>
    <tableColumn id="12" xr3:uid="{73FBE131-A5F3-4058-B17A-E40A34A69BE1}" name="Federal US Forest Service" totalsRowFunction="sum" dataDxfId="30" totalsRowDxfId="31"/>
    <tableColumn id="13" xr3:uid="{AFFC81E8-8076-4CB7-9432-16EBFED89556}" name="Tribal" totalsRowFunction="min"/>
    <tableColumn id="14" xr3:uid="{6EEDFE3E-1D5B-4659-B9F7-1055ED93D5CA}" name="State Forest" totalsRowFunction="sum" dataDxfId="28" totalsRowDxfId="29"/>
    <tableColumn id="15" xr3:uid="{45C8B827-8C27-4D89-BCD6-C46927B13D1D}" name="State Land" totalsRowFunction="sum" dataDxfId="26" totalsRowDxfId="27"/>
    <tableColumn id="16" xr3:uid="{6C170E2B-6035-43C8-A582-8F3C11E9D9C6}" name="State Park" totalsRowFunction="sum" dataDxfId="24" totalsRowDxfId="25"/>
    <tableColumn id="17" xr3:uid="{80CF74DB-A280-460C-9E07-7640FABBA72B}" name="State Wildlife Management Area" totalsRowFunction="sum" dataDxfId="22" totalsRowDxfId="23"/>
    <tableColumn id="18" xr3:uid="{40D57D94-38F5-4C2F-BB19-5FCB09D949C6}" name="Local" totalsRowFunction="sum" dataDxfId="20" totalsRowDxfId="21"/>
    <tableColumn id="19" xr3:uid="{21F1E026-E4CB-44AA-A61F-F63E27E71BFC}" name="District" totalsRowFunction="sum"/>
    <tableColumn id="20" xr3:uid="{344DFD3B-F832-4CF4-AB56-3D22A4ACCF0A}" name="Non-governemnt Organization" totalsRowFunction="sum" dataDxfId="18" totalsRowDxfId="19"/>
    <tableColumn id="21" xr3:uid="{63442514-2D83-41BB-A0A7-58BBFEC1E46E}" name="Private Conservation" totalsRowFunction="sum" dataDxfId="16" totalsRowDxfId="17"/>
    <tableColumn id="22" xr3:uid="{1FBCD460-ADED-42E6-8603-C11F0B2E2846}" name="Federal Easement" totalsRowFunction="sum" dataDxfId="14" totalsRowDxfId="15"/>
    <tableColumn id="23" xr3:uid="{F811A19D-0756-4360-A712-67C65B9F0D9E}" name="State Easement" totalsRowFunction="sum" dataDxfId="12" totalsRowDxfId="13"/>
    <tableColumn id="24" xr3:uid="{A5913561-CED4-494A-A8E1-E8861F5B5778}" name="Local Easement" totalsRowFunction="sum" dataDxfId="10" totalsRowDxfId="11"/>
    <tableColumn id="25" xr3:uid="{17915464-081A-4692-905B-E565308F240F}" name="District Easement" totalsRowFunction="sum"/>
    <tableColumn id="26" xr3:uid="{C1A60284-BED6-44FB-A9D7-586D4D2613BD}" name="Non-governemnt Easement" totalsRowFunction="sum" dataDxfId="8" totalsRowDxfId="9"/>
    <tableColumn id="28" xr3:uid="{391EF805-BDAE-4F18-B3A3-97649FAD20A6}" name="Unconserved" totalsRowFunction="sum" dataDxfId="6" totalsRowDxfId="7">
      <calculatedColumnFormula>(Table43[[#This Row],[Total Land Area]]-Table43[[#This Row],[Fee Conservation]]-Table43[[#This Row],[Easement Conservation]])</calculatedColumnFormula>
    </tableColumn>
    <tableColumn id="27" xr3:uid="{EDAB070B-4EE6-47D6-BBFF-CC0DC9FF42E5}" name="Total Land Area" totalsRowFunction="sum" dataDxfId="4" totalsRowDxfId="5"/>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B95BAE17-87E1-403D-A971-85E63E281AF3}" name="Table6" displayName="Table6" ref="B25:F916" totalsRowShown="0">
  <autoFilter ref="B25:F916" xr:uid="{B95BAE17-87E1-403D-A971-85E63E281AF3}">
    <filterColumn colId="0" hiddenButton="1">
      <filters>
        <filter val="State"/>
      </filters>
    </filterColumn>
    <filterColumn colId="1" hiddenButton="1"/>
    <filterColumn colId="2" hiddenButton="1"/>
    <filterColumn colId="3" hiddenButton="1"/>
    <filterColumn colId="4" hiddenButton="1"/>
  </autoFilter>
  <tableColumns count="5">
    <tableColumn id="1" xr3:uid="{F31595AF-7D5F-49D4-9FE2-CDA82C59A235}" name="Geography"/>
    <tableColumn id="2" xr3:uid="{31E6678B-48C5-465D-9D12-F044ADEFE50F}" name="State"/>
    <tableColumn id="3" xr3:uid="{829ABA07-5B6B-4D95-B4E4-99DEEB616F88}" name="Type"/>
    <tableColumn id="4" xr3:uid="{D5243506-46D8-4F43-AD42-2FCDECD422E1}" name="Type Detail"/>
    <tableColumn id="5" xr3:uid="{F19A7942-76AA-452D-90C3-EA734B4B6B74}" name="Acres"/>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microsoft.com/office/2007/relationships/slicer" Target="../slicers/slicer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microsoft.com/office/2007/relationships/slicer" Target="../slicers/slicer2.xml"/></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microsoft.com/office/2007/relationships/slicer" Target="../slicers/slicer3.xml"/></Relationships>
</file>

<file path=xl/worksheets/_rels/sheet4.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microsoft.com/office/2007/relationships/slicer" Target="../slicers/slicer4.xml"/></Relationships>
</file>

<file path=xl/worksheets/_rels/sheet5.xml.rels><?xml version="1.0" encoding="UTF-8" standalone="yes"?>
<Relationships xmlns="http://schemas.openxmlformats.org/package/2006/relationships"><Relationship Id="rId8" Type="http://schemas.microsoft.com/office/2007/relationships/slicer" Target="../slicers/slicer5.xml"/><Relationship Id="rId3" Type="http://schemas.openxmlformats.org/officeDocument/2006/relationships/pivotTable" Target="../pivotTables/pivotTable3.xml"/><Relationship Id="rId7" Type="http://schemas.openxmlformats.org/officeDocument/2006/relationships/table" Target="../tables/table5.xml"/><Relationship Id="rId2" Type="http://schemas.openxmlformats.org/officeDocument/2006/relationships/pivotTable" Target="../pivotTables/pivotTable2.xml"/><Relationship Id="rId1" Type="http://schemas.openxmlformats.org/officeDocument/2006/relationships/pivotTable" Target="../pivotTables/pivotTable1.xml"/><Relationship Id="rId6" Type="http://schemas.openxmlformats.org/officeDocument/2006/relationships/drawing" Target="../drawings/drawing5.xml"/><Relationship Id="rId5" Type="http://schemas.openxmlformats.org/officeDocument/2006/relationships/printerSettings" Target="../printerSettings/printerSettings5.bin"/><Relationship Id="rId4" Type="http://schemas.openxmlformats.org/officeDocument/2006/relationships/pivotTable" Target="../pivotTables/pivot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88E47C-660D-4DED-B45A-55635C74F95B}">
  <dimension ref="A6:R40"/>
  <sheetViews>
    <sheetView tabSelected="1" workbookViewId="0">
      <selection activeCell="I70" sqref="I70"/>
    </sheetView>
  </sheetViews>
  <sheetFormatPr defaultRowHeight="14.5" x14ac:dyDescent="0.35"/>
  <cols>
    <col min="1" max="1" width="20.54296875" customWidth="1"/>
    <col min="2" max="2" width="26.36328125" customWidth="1"/>
    <col min="3" max="3" width="15.26953125" bestFit="1" customWidth="1"/>
    <col min="4" max="4" width="10.81640625" customWidth="1"/>
    <col min="5" max="5" width="15.26953125" bestFit="1" customWidth="1"/>
    <col min="6" max="6" width="15.26953125" customWidth="1"/>
    <col min="7" max="7" width="15.26953125" bestFit="1" customWidth="1"/>
    <col min="8" max="8" width="15.26953125" customWidth="1"/>
    <col min="9" max="9" width="15.26953125" bestFit="1" customWidth="1"/>
    <col min="10" max="10" width="15.26953125" customWidth="1"/>
    <col min="11" max="11" width="15.26953125" bestFit="1" customWidth="1"/>
    <col min="12" max="12" width="15.26953125" customWidth="1"/>
    <col min="13" max="13" width="15.453125" customWidth="1"/>
    <col min="14" max="14" width="10.08984375" customWidth="1"/>
    <col min="15" max="15" width="12" customWidth="1"/>
    <col min="16" max="16" width="10.7265625" customWidth="1"/>
  </cols>
  <sheetData>
    <row r="6" spans="1:18" ht="40.5" customHeight="1" x14ac:dyDescent="0.35">
      <c r="A6" t="s">
        <v>47</v>
      </c>
      <c r="B6" t="s">
        <v>46</v>
      </c>
      <c r="C6" s="8" t="s">
        <v>51</v>
      </c>
      <c r="D6" s="8" t="s">
        <v>49</v>
      </c>
      <c r="E6" s="8" t="s">
        <v>52</v>
      </c>
      <c r="F6" s="8" t="s">
        <v>48</v>
      </c>
      <c r="G6" s="8" t="s">
        <v>50</v>
      </c>
      <c r="H6" s="8" t="s">
        <v>53</v>
      </c>
      <c r="I6" s="8" t="s">
        <v>54</v>
      </c>
      <c r="J6" s="8" t="s">
        <v>55</v>
      </c>
      <c r="K6" s="8" t="s">
        <v>56</v>
      </c>
      <c r="L6" s="8" t="s">
        <v>57</v>
      </c>
      <c r="M6" s="8" t="s">
        <v>40</v>
      </c>
      <c r="N6" s="8" t="s">
        <v>45</v>
      </c>
      <c r="O6" s="8" t="s">
        <v>44</v>
      </c>
      <c r="P6" s="8" t="s">
        <v>43</v>
      </c>
      <c r="Q6" s="8" t="s">
        <v>59</v>
      </c>
      <c r="R6" s="8" t="s">
        <v>58</v>
      </c>
    </row>
    <row r="7" spans="1:18" hidden="1" x14ac:dyDescent="0.35">
      <c r="A7" t="s">
        <v>37</v>
      </c>
      <c r="B7" t="s">
        <v>37</v>
      </c>
      <c r="C7" s="2">
        <v>23324266</v>
      </c>
      <c r="D7" s="10">
        <f>-Table24[[#This Row],[Agriculture (acres)]]/(Table24[[#This Row],[Unsecured Natural (acres)]]+Table24[[#This Row],[GAP 3 (acres)]]+Table24[[#This Row],[GAP 1 and 2 (acres)]]+Table24[[#This Row],[Development (acres)]]+Table24[[#This Row],[Agriculture (acres)]])</f>
        <v>-0.14984377564027337</v>
      </c>
      <c r="E7" s="2">
        <v>17810355</v>
      </c>
      <c r="F7" s="10">
        <f>-Table24[[#This Row],[Development (acres)]]/(Table24[[#This Row],[Unsecured Natural (acres)]]+Table24[[#This Row],[GAP 3 (acres)]]+Table24[[#This Row],[GAP 1 and 2 (acres)]]+Table24[[#This Row],[Development (acres)]]+Table24[[#This Row],[Agriculture (acres)]])</f>
        <v>-0.11442035683753654</v>
      </c>
      <c r="G7" s="2">
        <v>9320745</v>
      </c>
      <c r="H7" s="10">
        <f>Table24[[#This Row],[GAP 1 and 2 (acres)]]/(Table24[[#This Row],[Unsecured Natural (acres)]]+Table24[[#This Row],[GAP 3 (acres)]]+Table24[[#This Row],[GAP 1 and 2 (acres)]]+Table24[[#This Row],[Development (acres)]]+Table24[[#This Row],[Agriculture (acres)]])</f>
        <v>5.9879938883401512E-2</v>
      </c>
      <c r="I7" s="2">
        <v>20334399</v>
      </c>
      <c r="J7" s="10">
        <f>Table24[[#This Row],[GAP 3 (acres)]]/(Table24[[#This Row],[Unsecured Natural (acres)]]+Table24[[#This Row],[GAP 3 (acres)]]+Table24[[#This Row],[GAP 1 and 2 (acres)]]+Table24[[#This Row],[Development (acres)]]+Table24[[#This Row],[Agriculture (acres)]])</f>
        <v>0.13063575597773577</v>
      </c>
      <c r="K7" s="2">
        <v>84867458</v>
      </c>
      <c r="L7" s="10">
        <f>Table24[[#This Row],[Unsecured Natural (acres)]]/(Table24[[#This Row],[Unsecured Natural (acres)]]+Table24[[#This Row],[GAP 3 (acres)]]+Table24[[#This Row],[GAP 1 and 2 (acres)]]+Table24[[#This Row],[Development (acres)]]+Table24[[#This Row],[Agriculture (acres)]])</f>
        <v>0.54522017266105283</v>
      </c>
      <c r="M7" s="2">
        <f t="shared" ref="M7:M21" si="0">SUM(C7:K7)</f>
        <v>155657222.92625156</v>
      </c>
      <c r="N7" s="7">
        <f t="shared" ref="N7:N21" si="1">SUM(C7:E7)/M7</f>
        <v>0.26426413164036272</v>
      </c>
      <c r="O7" s="7">
        <f t="shared" ref="O7:O21" si="2">G7/M7</f>
        <v>5.9879938911771874E-2</v>
      </c>
      <c r="P7" s="7">
        <f t="shared" ref="P7:P21" si="3">SUM(G7:I7)/M7</f>
        <v>0.19051569533609225</v>
      </c>
      <c r="Q7" s="6">
        <f t="shared" ref="Q7:Q39" si="4">(C7+E7)/(G7+I7)</f>
        <v>1.387099013918125</v>
      </c>
      <c r="R7" s="6">
        <f t="shared" ref="R7:R39" si="5">(C7+E7)/G7</f>
        <v>4.4132331696661584</v>
      </c>
    </row>
    <row r="8" spans="1:18" hidden="1" x14ac:dyDescent="0.35">
      <c r="A8" t="s">
        <v>0</v>
      </c>
      <c r="B8" t="s">
        <v>5</v>
      </c>
      <c r="C8" s="2">
        <v>158550</v>
      </c>
      <c r="D8" s="10">
        <f>-Table24[[#This Row],[Agriculture (acres)]]/(Table24[[#This Row],[Unsecured Natural (acres)]]+Table24[[#This Row],[GAP 3 (acres)]]+Table24[[#This Row],[GAP 1 and 2 (acres)]]+Table24[[#This Row],[Development (acres)]]+Table24[[#This Row],[Agriculture (acres)]])</f>
        <v>-2.673132764919596E-2</v>
      </c>
      <c r="E8" s="2">
        <v>515233</v>
      </c>
      <c r="F8" s="10">
        <f>-Table24[[#This Row],[Development (acres)]]/(Table24[[#This Row],[Unsecured Natural (acres)]]+Table24[[#This Row],[GAP 3 (acres)]]+Table24[[#This Row],[GAP 1 and 2 (acres)]]+Table24[[#This Row],[Development (acres)]]+Table24[[#This Row],[Agriculture (acres)]])</f>
        <v>-8.6867626229442968E-2</v>
      </c>
      <c r="G8" s="2">
        <v>720962</v>
      </c>
      <c r="H8" s="10">
        <f>Table24[[#This Row],[GAP 1 and 2 (acres)]]/(Table24[[#This Row],[Unsecured Natural (acres)]]+Table24[[#This Row],[GAP 3 (acres)]]+Table24[[#This Row],[GAP 1 and 2 (acres)]]+Table24[[#This Row],[Development (acres)]]+Table24[[#This Row],[Agriculture (acres)]])</f>
        <v>0.12155327306603354</v>
      </c>
      <c r="I8" s="2">
        <v>1215293</v>
      </c>
      <c r="J8" s="10">
        <f>Table24[[#This Row],[GAP 3 (acres)]]/(Table24[[#This Row],[Unsecured Natural (acres)]]+Table24[[#This Row],[GAP 3 (acres)]]+Table24[[#This Row],[GAP 1 and 2 (acres)]]+Table24[[#This Row],[Development (acres)]]+Table24[[#This Row],[Agriculture (acres)]])</f>
        <v>0.20489684877183417</v>
      </c>
      <c r="K8" s="2">
        <v>3321205</v>
      </c>
      <c r="L8" s="10">
        <f>Table24[[#This Row],[Unsecured Natural (acres)]]/(Table24[[#This Row],[Unsecured Natural (acres)]]+Table24[[#This Row],[GAP 3 (acres)]]+Table24[[#This Row],[GAP 1 and 2 (acres)]]+Table24[[#This Row],[Development (acres)]]+Table24[[#This Row],[Agriculture (acres)]])</f>
        <v>0.55995092428349336</v>
      </c>
      <c r="M8" s="2">
        <f t="shared" si="0"/>
        <v>5931243.2128511677</v>
      </c>
      <c r="N8" s="7">
        <f t="shared" si="1"/>
        <v>0.11359894529511001</v>
      </c>
      <c r="O8" s="7">
        <f t="shared" si="2"/>
        <v>0.12155326870392004</v>
      </c>
      <c r="P8" s="7">
        <f t="shared" si="3"/>
        <v>0.32645013061646294</v>
      </c>
      <c r="Q8" s="6">
        <f t="shared" si="4"/>
        <v>0.34798257460923276</v>
      </c>
      <c r="R8" s="6">
        <f t="shared" si="5"/>
        <v>0.93456104482621827</v>
      </c>
    </row>
    <row r="9" spans="1:18" hidden="1" x14ac:dyDescent="0.35">
      <c r="A9" t="s">
        <v>0</v>
      </c>
      <c r="B9" t="s">
        <v>4</v>
      </c>
      <c r="C9" s="2">
        <v>735920</v>
      </c>
      <c r="D9" s="10">
        <f>-Table24[[#This Row],[Agriculture (acres)]]/(Table24[[#This Row],[Unsecured Natural (acres)]]+Table24[[#This Row],[GAP 3 (acres)]]+Table24[[#This Row],[GAP 1 and 2 (acres)]]+Table24[[#This Row],[Development (acres)]]+Table24[[#This Row],[Agriculture (acres)]])</f>
        <v>-3.5338327559578567E-2</v>
      </c>
      <c r="E9" s="2">
        <v>880366</v>
      </c>
      <c r="F9" s="10">
        <f>-Table24[[#This Row],[Development (acres)]]/(Table24[[#This Row],[Unsecured Natural (acres)]]+Table24[[#This Row],[GAP 3 (acres)]]+Table24[[#This Row],[GAP 1 and 2 (acres)]]+Table24[[#This Row],[Development (acres)]]+Table24[[#This Row],[Agriculture (acres)]])</f>
        <v>-4.2274516360903285E-2</v>
      </c>
      <c r="G9" s="2">
        <v>1032797</v>
      </c>
      <c r="H9" s="10">
        <f>Table24[[#This Row],[GAP 1 and 2 (acres)]]/(Table24[[#This Row],[Unsecured Natural (acres)]]+Table24[[#This Row],[GAP 3 (acres)]]+Table24[[#This Row],[GAP 1 and 2 (acres)]]+Table24[[#This Row],[Development (acres)]]+Table24[[#This Row],[Agriculture (acres)]])</f>
        <v>4.9594138885408826E-2</v>
      </c>
      <c r="I9" s="2">
        <v>3236891</v>
      </c>
      <c r="J9" s="10">
        <f>Table24[[#This Row],[GAP 3 (acres)]]/(Table24[[#This Row],[Unsecured Natural (acres)]]+Table24[[#This Row],[GAP 3 (acres)]]+Table24[[#This Row],[GAP 1 and 2 (acres)]]+Table24[[#This Row],[Development (acres)]]+Table24[[#This Row],[Agriculture (acres)]])</f>
        <v>0.15543308298816697</v>
      </c>
      <c r="K9" s="2">
        <v>14939007</v>
      </c>
      <c r="L9" s="10">
        <f>Table24[[#This Row],[Unsecured Natural (acres)]]/(Table24[[#This Row],[Unsecured Natural (acres)]]+Table24[[#This Row],[GAP 3 (acres)]]+Table24[[#This Row],[GAP 1 and 2 (acres)]]+Table24[[#This Row],[Development (acres)]]+Table24[[#This Row],[Agriculture (acres)]])</f>
        <v>0.71735993420594235</v>
      </c>
      <c r="M9" s="2">
        <f t="shared" si="0"/>
        <v>20824981.127414376</v>
      </c>
      <c r="N9" s="7">
        <f t="shared" si="1"/>
        <v>7.7612841748699826E-2</v>
      </c>
      <c r="O9" s="7">
        <f t="shared" si="2"/>
        <v>4.9594138581974881E-2</v>
      </c>
      <c r="P9" s="7">
        <f t="shared" si="3"/>
        <v>0.20502722300062234</v>
      </c>
      <c r="Q9" s="6">
        <f t="shared" si="4"/>
        <v>0.3785489712597267</v>
      </c>
      <c r="R9" s="6">
        <f t="shared" si="5"/>
        <v>1.5649600066615221</v>
      </c>
    </row>
    <row r="10" spans="1:18" hidden="1" x14ac:dyDescent="0.35">
      <c r="A10" t="s">
        <v>0</v>
      </c>
      <c r="B10" t="s">
        <v>7</v>
      </c>
      <c r="C10" s="2">
        <v>18490</v>
      </c>
      <c r="D10" s="10">
        <f>-Table24[[#This Row],[Agriculture (acres)]]/(Table24[[#This Row],[Unsecured Natural (acres)]]+Table24[[#This Row],[GAP 3 (acres)]]+Table24[[#This Row],[GAP 1 and 2 (acres)]]+Table24[[#This Row],[Development (acres)]]+Table24[[#This Row],[Agriculture (acres)]])</f>
        <v>-2.6519644473257328E-2</v>
      </c>
      <c r="E10" s="2">
        <v>205708</v>
      </c>
      <c r="F10" s="10">
        <f>-Table24[[#This Row],[Development (acres)]]/(Table24[[#This Row],[Unsecured Natural (acres)]]+Table24[[#This Row],[GAP 3 (acres)]]+Table24[[#This Row],[GAP 1 and 2 (acres)]]+Table24[[#This Row],[Development (acres)]]+Table24[[#This Row],[Agriculture (acres)]])</f>
        <v>-0.2950407260846305</v>
      </c>
      <c r="G10" s="2">
        <v>104794</v>
      </c>
      <c r="H10" s="10">
        <f>Table24[[#This Row],[GAP 1 and 2 (acres)]]/(Table24[[#This Row],[Unsecured Natural (acres)]]+Table24[[#This Row],[GAP 3 (acres)]]+Table24[[#This Row],[GAP 1 and 2 (acres)]]+Table24[[#This Row],[Development (acres)]]+Table24[[#This Row],[Agriculture (acres)]])</f>
        <v>0.15030284602112107</v>
      </c>
      <c r="I10" s="2">
        <v>32819</v>
      </c>
      <c r="J10" s="10">
        <f>Table24[[#This Row],[GAP 3 (acres)]]/(Table24[[#This Row],[Unsecured Natural (acres)]]+Table24[[#This Row],[GAP 3 (acres)]]+Table24[[#This Row],[GAP 1 and 2 (acres)]]+Table24[[#This Row],[Development (acres)]]+Table24[[#This Row],[Agriculture (acres)]])</f>
        <v>4.7071293237849227E-2</v>
      </c>
      <c r="K10" s="2">
        <v>335408</v>
      </c>
      <c r="L10" s="10">
        <f>Table24[[#This Row],[Unsecured Natural (acres)]]/(Table24[[#This Row],[Unsecured Natural (acres)]]+Table24[[#This Row],[GAP 3 (acres)]]+Table24[[#This Row],[GAP 1 and 2 (acres)]]+Table24[[#This Row],[Development (acres)]]+Table24[[#This Row],[Agriculture (acres)]])</f>
        <v>0.48106549018314188</v>
      </c>
      <c r="M10" s="2">
        <f t="shared" si="0"/>
        <v>697218.87581376871</v>
      </c>
      <c r="N10" s="7">
        <f t="shared" si="1"/>
        <v>0.32156038979679047</v>
      </c>
      <c r="O10" s="7">
        <f t="shared" si="2"/>
        <v>0.15030287279254773</v>
      </c>
      <c r="P10" s="7">
        <f t="shared" si="3"/>
        <v>0.19737438998941179</v>
      </c>
      <c r="Q10" s="6">
        <f t="shared" si="4"/>
        <v>1.629192009475849</v>
      </c>
      <c r="R10" s="6">
        <f t="shared" si="5"/>
        <v>2.1394163788003131</v>
      </c>
    </row>
    <row r="11" spans="1:18" hidden="1" x14ac:dyDescent="0.35">
      <c r="A11" t="s">
        <v>0</v>
      </c>
      <c r="B11" t="s">
        <v>6</v>
      </c>
      <c r="C11" s="2">
        <v>6320117</v>
      </c>
      <c r="D11" s="10">
        <f>-Table24[[#This Row],[Agriculture (acres)]]/(Table24[[#This Row],[Unsecured Natural (acres)]]+Table24[[#This Row],[GAP 3 (acres)]]+Table24[[#This Row],[GAP 1 and 2 (acres)]]+Table24[[#This Row],[Development (acres)]]+Table24[[#This Row],[Agriculture (acres)]])</f>
        <v>-0.20350775836425553</v>
      </c>
      <c r="E11" s="2">
        <v>3318668</v>
      </c>
      <c r="F11" s="10">
        <f>-Table24[[#This Row],[Development (acres)]]/(Table24[[#This Row],[Unsecured Natural (acres)]]+Table24[[#This Row],[GAP 3 (acres)]]+Table24[[#This Row],[GAP 1 and 2 (acres)]]+Table24[[#This Row],[Development (acres)]]+Table24[[#This Row],[Agriculture (acres)]])</f>
        <v>-0.10686110485536694</v>
      </c>
      <c r="G11" s="2">
        <v>3294343</v>
      </c>
      <c r="H11" s="10">
        <f>Table24[[#This Row],[GAP 1 and 2 (acres)]]/(Table24[[#This Row],[Unsecured Natural (acres)]]+Table24[[#This Row],[GAP 3 (acres)]]+Table24[[#This Row],[GAP 1 and 2 (acres)]]+Table24[[#This Row],[Development (acres)]]+Table24[[#This Row],[Agriculture (acres)]])</f>
        <v>0.10607783989014391</v>
      </c>
      <c r="I11" s="2">
        <v>2875551</v>
      </c>
      <c r="J11" s="10">
        <f>Table24[[#This Row],[GAP 3 (acres)]]/(Table24[[#This Row],[Unsecured Natural (acres)]]+Table24[[#This Row],[GAP 3 (acres)]]+Table24[[#This Row],[GAP 1 and 2 (acres)]]+Table24[[#This Row],[Development (acres)]]+Table24[[#This Row],[Agriculture (acres)]])</f>
        <v>9.2592738088882423E-2</v>
      </c>
      <c r="K11" s="2">
        <v>15247223</v>
      </c>
      <c r="L11" s="10">
        <f>Table24[[#This Row],[Unsecured Natural (acres)]]/(Table24[[#This Row],[Unsecured Natural (acres)]]+Table24[[#This Row],[GAP 3 (acres)]]+Table24[[#This Row],[GAP 1 and 2 (acres)]]+Table24[[#This Row],[Development (acres)]]+Table24[[#This Row],[Agriculture (acres)]])</f>
        <v>0.4909605588013512</v>
      </c>
      <c r="M11" s="2">
        <f t="shared" si="0"/>
        <v>31055901.888301715</v>
      </c>
      <c r="N11" s="7">
        <f t="shared" si="1"/>
        <v>0.31036885778297185</v>
      </c>
      <c r="O11" s="7">
        <f t="shared" si="2"/>
        <v>0.10607784027167244</v>
      </c>
      <c r="P11" s="7">
        <f t="shared" si="3"/>
        <v>0.19867058210928806</v>
      </c>
      <c r="Q11" s="6">
        <f t="shared" si="4"/>
        <v>1.5622286217559005</v>
      </c>
      <c r="R11" s="6">
        <f t="shared" si="5"/>
        <v>2.925859571999637</v>
      </c>
    </row>
    <row r="12" spans="1:18" hidden="1" x14ac:dyDescent="0.35">
      <c r="A12" t="s">
        <v>0</v>
      </c>
      <c r="B12" t="s">
        <v>8</v>
      </c>
      <c r="C12" s="2">
        <v>756910</v>
      </c>
      <c r="D12" s="10">
        <f>-Table24[[#This Row],[Agriculture (acres)]]/(Table24[[#This Row],[Unsecured Natural (acres)]]+Table24[[#This Row],[GAP 3 (acres)]]+Table24[[#This Row],[GAP 1 and 2 (acres)]]+Table24[[#This Row],[Development (acres)]]+Table24[[#This Row],[Agriculture (acres)]])</f>
        <v>-0.12301291025295567</v>
      </c>
      <c r="E12" s="2">
        <v>377694</v>
      </c>
      <c r="F12" s="10">
        <f>-Table24[[#This Row],[Development (acres)]]/(Table24[[#This Row],[Unsecured Natural (acres)]]+Table24[[#This Row],[GAP 3 (acres)]]+Table24[[#This Row],[GAP 1 and 2 (acres)]]+Table24[[#This Row],[Development (acres)]]+Table24[[#This Row],[Agriculture (acres)]])</f>
        <v>-6.1382777509981154E-2</v>
      </c>
      <c r="G12" s="2">
        <v>348963</v>
      </c>
      <c r="H12" s="10">
        <f>Table24[[#This Row],[GAP 1 and 2 (acres)]]/(Table24[[#This Row],[Unsecured Natural (acres)]]+Table24[[#This Row],[GAP 3 (acres)]]+Table24[[#This Row],[GAP 1 and 2 (acres)]]+Table24[[#This Row],[Development (acres)]]+Table24[[#This Row],[Agriculture (acres)]])</f>
        <v>5.6713419297673658E-2</v>
      </c>
      <c r="I12" s="2">
        <v>984140</v>
      </c>
      <c r="J12" s="10">
        <f>Table24[[#This Row],[GAP 3 (acres)]]/(Table24[[#This Row],[Unsecured Natural (acres)]]+Table24[[#This Row],[GAP 3 (acres)]]+Table24[[#This Row],[GAP 1 and 2 (acres)]]+Table24[[#This Row],[Development (acres)]]+Table24[[#This Row],[Agriculture (acres)]])</f>
        <v>0.15994229894748885</v>
      </c>
      <c r="K12" s="2">
        <v>3685387</v>
      </c>
      <c r="L12" s="10">
        <f>Table24[[#This Row],[Unsecured Natural (acres)]]/(Table24[[#This Row],[Unsecured Natural (acres)]]+Table24[[#This Row],[GAP 3 (acres)]]+Table24[[#This Row],[GAP 1 and 2 (acres)]]+Table24[[#This Row],[Development (acres)]]+Table24[[#This Row],[Agriculture (acres)]])</f>
        <v>0.5989485939919007</v>
      </c>
      <c r="M12" s="2">
        <f t="shared" si="0"/>
        <v>6153094.0322600305</v>
      </c>
      <c r="N12" s="7">
        <f t="shared" si="1"/>
        <v>0.18439566680412814</v>
      </c>
      <c r="O12" s="7">
        <f t="shared" si="2"/>
        <v>5.6713419000331111E-2</v>
      </c>
      <c r="P12" s="7">
        <f t="shared" si="3"/>
        <v>0.2166557263263163</v>
      </c>
      <c r="Q12" s="6">
        <f t="shared" si="4"/>
        <v>0.85110002752975578</v>
      </c>
      <c r="R12" s="6">
        <f t="shared" si="5"/>
        <v>3.2513590266016741</v>
      </c>
    </row>
    <row r="13" spans="1:18" hidden="1" x14ac:dyDescent="0.35">
      <c r="A13" t="s">
        <v>0</v>
      </c>
      <c r="B13" t="s">
        <v>13</v>
      </c>
      <c r="C13" s="2">
        <v>596438</v>
      </c>
      <c r="D13" s="10">
        <f>-Table24[[#This Row],[Agriculture (acres)]]/(Table24[[#This Row],[Unsecured Natural (acres)]]+Table24[[#This Row],[GAP 3 (acres)]]+Table24[[#This Row],[GAP 1 and 2 (acres)]]+Table24[[#This Row],[Development (acres)]]+Table24[[#This Row],[Agriculture (acres)]])</f>
        <v>-0.12315206245914292</v>
      </c>
      <c r="E13" s="2">
        <v>1515155</v>
      </c>
      <c r="F13" s="10">
        <f>-Table24[[#This Row],[Development (acres)]]/(Table24[[#This Row],[Unsecured Natural (acres)]]+Table24[[#This Row],[GAP 3 (acres)]]+Table24[[#This Row],[GAP 1 and 2 (acres)]]+Table24[[#This Row],[Development (acres)]]+Table24[[#This Row],[Agriculture (acres)]])</f>
        <v>-0.31284804656189358</v>
      </c>
      <c r="G13" s="2">
        <v>633409</v>
      </c>
      <c r="H13" s="10">
        <f>Table24[[#This Row],[GAP 1 and 2 (acres)]]/(Table24[[#This Row],[Unsecured Natural (acres)]]+Table24[[#This Row],[GAP 3 (acres)]]+Table24[[#This Row],[GAP 1 and 2 (acres)]]+Table24[[#This Row],[Development (acres)]]+Table24[[#This Row],[Agriculture (acres)]])</f>
        <v>0.13078580628696237</v>
      </c>
      <c r="I13" s="2">
        <v>547855</v>
      </c>
      <c r="J13" s="10">
        <f>Table24[[#This Row],[GAP 3 (acres)]]/(Table24[[#This Row],[Unsecured Natural (acres)]]+Table24[[#This Row],[GAP 3 (acres)]]+Table24[[#This Row],[GAP 1 and 2 (acres)]]+Table24[[#This Row],[Development (acres)]]+Table24[[#This Row],[Agriculture (acres)]])</f>
        <v>0.11312068174488168</v>
      </c>
      <c r="K13" s="2">
        <v>1550245</v>
      </c>
      <c r="L13" s="10">
        <f>Table24[[#This Row],[Unsecured Natural (acres)]]/(Table24[[#This Row],[Unsecured Natural (acres)]]+Table24[[#This Row],[GAP 3 (acres)]]+Table24[[#This Row],[GAP 1 and 2 (acres)]]+Table24[[#This Row],[Development (acres)]]+Table24[[#This Row],[Agriculture (acres)]])</f>
        <v>0.32009340294711941</v>
      </c>
      <c r="M13" s="2">
        <f t="shared" si="0"/>
        <v>4843101.807906379</v>
      </c>
      <c r="N13" s="7">
        <f t="shared" si="1"/>
        <v>0.43600010088591484</v>
      </c>
      <c r="O13" s="7">
        <f t="shared" si="2"/>
        <v>0.13078581147436499</v>
      </c>
      <c r="P13" s="7">
        <f t="shared" si="3"/>
        <v>0.2439065247105458</v>
      </c>
      <c r="Q13" s="6">
        <f t="shared" si="4"/>
        <v>1.7875707716479974</v>
      </c>
      <c r="R13" s="6">
        <f t="shared" si="5"/>
        <v>3.3336959215925255</v>
      </c>
    </row>
    <row r="14" spans="1:18" hidden="1" x14ac:dyDescent="0.35">
      <c r="A14" t="s">
        <v>0</v>
      </c>
      <c r="B14" t="s">
        <v>3</v>
      </c>
      <c r="C14" s="2">
        <v>213882</v>
      </c>
      <c r="D14" s="10">
        <f>-Table24[[#This Row],[Agriculture (acres)]]/(Table24[[#This Row],[Unsecured Natural (acres)]]+Table24[[#This Row],[GAP 3 (acres)]]+Table24[[#This Row],[GAP 1 and 2 (acres)]]+Table24[[#This Row],[Development (acres)]]+Table24[[#This Row],[Agriculture (acres)]])</f>
        <v>-4.1126629916862993E-2</v>
      </c>
      <c r="E14" s="2">
        <v>1325490</v>
      </c>
      <c r="F14" s="10">
        <f>-Table24[[#This Row],[Development (acres)]]/(Table24[[#This Row],[Unsecured Natural (acres)]]+Table24[[#This Row],[GAP 3 (acres)]]+Table24[[#This Row],[GAP 1 and 2 (acres)]]+Table24[[#This Row],[Development (acres)]]+Table24[[#This Row],[Agriculture (acres)]])</f>
        <v>-0.25487388694935864</v>
      </c>
      <c r="G14" s="2">
        <v>430807</v>
      </c>
      <c r="H14" s="10">
        <f>Table24[[#This Row],[GAP 1 and 2 (acres)]]/(Table24[[#This Row],[Unsecured Natural (acres)]]+Table24[[#This Row],[GAP 3 (acres)]]+Table24[[#This Row],[GAP 1 and 2 (acres)]]+Table24[[#This Row],[Development (acres)]]+Table24[[#This Row],[Agriculture (acres)]])</f>
        <v>8.2838387777344494E-2</v>
      </c>
      <c r="I14" s="2">
        <v>836789</v>
      </c>
      <c r="J14" s="10">
        <f>Table24[[#This Row],[GAP 3 (acres)]]/(Table24[[#This Row],[Unsecured Natural (acres)]]+Table24[[#This Row],[GAP 3 (acres)]]+Table24[[#This Row],[GAP 1 and 2 (acres)]]+Table24[[#This Row],[Development (acres)]]+Table24[[#This Row],[Agriculture (acres)]])</f>
        <v>0.16090326217962178</v>
      </c>
      <c r="K14" s="2">
        <v>2393604</v>
      </c>
      <c r="L14" s="10">
        <f>Table24[[#This Row],[Unsecured Natural (acres)]]/(Table24[[#This Row],[Unsecured Natural (acres)]]+Table24[[#This Row],[GAP 3 (acres)]]+Table24[[#This Row],[GAP 1 and 2 (acres)]]+Table24[[#This Row],[Development (acres)]]+Table24[[#This Row],[Agriculture (acres)]])</f>
        <v>0.46025783317681207</v>
      </c>
      <c r="M14" s="2">
        <f t="shared" si="0"/>
        <v>5200571.9477411332</v>
      </c>
      <c r="N14" s="7">
        <f t="shared" si="1"/>
        <v>0.29600051193253774</v>
      </c>
      <c r="O14" s="7">
        <f t="shared" si="2"/>
        <v>8.2838388609760685E-2</v>
      </c>
      <c r="P14" s="7">
        <f t="shared" si="3"/>
        <v>0.2437416683349545</v>
      </c>
      <c r="Q14" s="6">
        <f t="shared" si="4"/>
        <v>1.2144026961271572</v>
      </c>
      <c r="R14" s="6">
        <f t="shared" si="5"/>
        <v>3.573228847256428</v>
      </c>
    </row>
    <row r="15" spans="1:18" hidden="1" x14ac:dyDescent="0.35">
      <c r="A15" t="s">
        <v>0</v>
      </c>
      <c r="B15" t="s">
        <v>15</v>
      </c>
      <c r="C15" s="2">
        <v>4664189</v>
      </c>
      <c r="D15" s="10">
        <f>-Table24[[#This Row],[Agriculture (acres)]]/(Table24[[#This Row],[Unsecured Natural (acres)]]+Table24[[#This Row],[GAP 3 (acres)]]+Table24[[#This Row],[GAP 1 and 2 (acres)]]+Table24[[#This Row],[Development (acres)]]+Table24[[#This Row],[Agriculture (acres)]])</f>
        <v>-0.18207898527089886</v>
      </c>
      <c r="E15" s="2">
        <v>2630051</v>
      </c>
      <c r="F15" s="10">
        <f>-Table24[[#This Row],[Development (acres)]]/(Table24[[#This Row],[Unsecured Natural (acres)]]+Table24[[#This Row],[GAP 3 (acres)]]+Table24[[#This Row],[GAP 1 and 2 (acres)]]+Table24[[#This Row],[Development (acres)]]+Table24[[#This Row],[Agriculture (acres)]])</f>
        <v>-0.10267101468030408</v>
      </c>
      <c r="G15" s="2">
        <v>1396981</v>
      </c>
      <c r="H15" s="10">
        <f>Table24[[#This Row],[GAP 1 and 2 (acres)]]/(Table24[[#This Row],[Unsecured Natural (acres)]]+Table24[[#This Row],[GAP 3 (acres)]]+Table24[[#This Row],[GAP 1 and 2 (acres)]]+Table24[[#This Row],[Development (acres)]]+Table24[[#This Row],[Agriculture (acres)]])</f>
        <v>5.4534857597478482E-2</v>
      </c>
      <c r="I15" s="2">
        <v>3035222</v>
      </c>
      <c r="J15" s="10">
        <f>Table24[[#This Row],[GAP 3 (acres)]]/(Table24[[#This Row],[Unsecured Natural (acres)]]+Table24[[#This Row],[GAP 3 (acres)]]+Table24[[#This Row],[GAP 1 and 2 (acres)]]+Table24[[#This Row],[Development (acres)]]+Table24[[#This Row],[Agriculture (acres)]])</f>
        <v>0.11848793902474967</v>
      </c>
      <c r="K15" s="2">
        <v>13889852</v>
      </c>
      <c r="L15" s="10">
        <f>Table24[[#This Row],[Unsecured Natural (acres)]]/(Table24[[#This Row],[Unsecured Natural (acres)]]+Table24[[#This Row],[GAP 3 (acres)]]+Table24[[#This Row],[GAP 1 and 2 (acres)]]+Table24[[#This Row],[Development (acres)]]+Table24[[#This Row],[Agriculture (acres)]])</f>
        <v>0.54222720342656894</v>
      </c>
      <c r="M15" s="2">
        <f t="shared" si="0"/>
        <v>25616294.8882728</v>
      </c>
      <c r="N15" s="7">
        <f t="shared" si="1"/>
        <v>0.28474999408522328</v>
      </c>
      <c r="O15" s="7">
        <f t="shared" si="2"/>
        <v>5.4534857835335945E-2</v>
      </c>
      <c r="P15" s="7">
        <f t="shared" si="3"/>
        <v>0.17302279950579158</v>
      </c>
      <c r="Q15" s="6">
        <f t="shared" si="4"/>
        <v>1.6457368942713138</v>
      </c>
      <c r="R15" s="6">
        <f t="shared" si="5"/>
        <v>5.2214310717182268</v>
      </c>
    </row>
    <row r="16" spans="1:18" hidden="1" x14ac:dyDescent="0.35">
      <c r="A16" t="s">
        <v>0</v>
      </c>
      <c r="B16" t="s">
        <v>16</v>
      </c>
      <c r="C16" s="2">
        <v>1370089</v>
      </c>
      <c r="D16" s="10">
        <f>-Table24[[#This Row],[Agriculture (acres)]]/(Table24[[#This Row],[Unsecured Natural (acres)]]+Table24[[#This Row],[GAP 3 (acres)]]+Table24[[#This Row],[GAP 1 and 2 (acres)]]+Table24[[#This Row],[Development (acres)]]+Table24[[#This Row],[Agriculture (acres)]])</f>
        <v>-8.8355905940994087E-2</v>
      </c>
      <c r="E16" s="2">
        <v>1006533</v>
      </c>
      <c r="F16" s="10">
        <f>-Table24[[#This Row],[Development (acres)]]/(Table24[[#This Row],[Unsecured Natural (acres)]]+Table24[[#This Row],[GAP 3 (acres)]]+Table24[[#This Row],[GAP 1 and 2 (acres)]]+Table24[[#This Row],[Development (acres)]]+Table24[[#This Row],[Agriculture (acres)]])</f>
        <v>-6.4910480322451017E-2</v>
      </c>
      <c r="G16" s="2">
        <v>427075</v>
      </c>
      <c r="H16" s="10">
        <f>Table24[[#This Row],[GAP 1 and 2 (acres)]]/(Table24[[#This Row],[Unsecured Natural (acres)]]+Table24[[#This Row],[GAP 3 (acres)]]+Table24[[#This Row],[GAP 1 and 2 (acres)]]+Table24[[#This Row],[Development (acres)]]+Table24[[#This Row],[Agriculture (acres)]])</f>
        <v>2.7541713370262844E-2</v>
      </c>
      <c r="I16" s="2">
        <v>1333222</v>
      </c>
      <c r="J16" s="10">
        <f>Table24[[#This Row],[GAP 3 (acres)]]/(Table24[[#This Row],[Unsecured Natural (acres)]]+Table24[[#This Row],[GAP 3 (acres)]]+Table24[[#This Row],[GAP 1 and 2 (acres)]]+Table24[[#This Row],[Development (acres)]]+Table24[[#This Row],[Agriculture (acres)]])</f>
        <v>8.5978383616293549E-2</v>
      </c>
      <c r="K16" s="2">
        <v>11369560</v>
      </c>
      <c r="L16" s="10">
        <f>Table24[[#This Row],[Unsecured Natural (acres)]]/(Table24[[#This Row],[Unsecured Natural (acres)]]+Table24[[#This Row],[GAP 3 (acres)]]+Table24[[#This Row],[GAP 1 and 2 (acres)]]+Table24[[#This Row],[Development (acres)]]+Table24[[#This Row],[Agriculture (acres)]])</f>
        <v>0.73321351674999846</v>
      </c>
      <c r="M16" s="2">
        <f t="shared" si="0"/>
        <v>15506478.960253712</v>
      </c>
      <c r="N16" s="7">
        <f t="shared" si="1"/>
        <v>0.15326638095829903</v>
      </c>
      <c r="O16" s="7">
        <f t="shared" si="2"/>
        <v>2.7541713440857908E-2</v>
      </c>
      <c r="P16" s="7">
        <f t="shared" si="3"/>
        <v>0.11352009905367401</v>
      </c>
      <c r="Q16" s="6">
        <f t="shared" si="4"/>
        <v>1.3501255754000603</v>
      </c>
      <c r="R16" s="6">
        <f t="shared" si="5"/>
        <v>5.5648820464789557</v>
      </c>
    </row>
    <row r="17" spans="1:18" hidden="1" x14ac:dyDescent="0.35">
      <c r="A17" t="s">
        <v>0</v>
      </c>
      <c r="B17" t="s">
        <v>1</v>
      </c>
      <c r="C17" s="2">
        <v>151117</v>
      </c>
      <c r="D17" s="10">
        <f>-Table24[[#This Row],[Agriculture (acres)]]/(Table24[[#This Row],[Unsecured Natural (acres)]]+Table24[[#This Row],[GAP 3 (acres)]]+Table24[[#This Row],[GAP 1 and 2 (acres)]]+Table24[[#This Row],[Development (acres)]]+Table24[[#This Row],[Agriculture (acres)]])</f>
        <v>-4.7469628823608126E-2</v>
      </c>
      <c r="E17" s="2">
        <v>809269</v>
      </c>
      <c r="F17" s="10">
        <f>-Table24[[#This Row],[Development (acres)]]/(Table24[[#This Row],[Unsecured Natural (acres)]]+Table24[[#This Row],[GAP 3 (acres)]]+Table24[[#This Row],[GAP 1 and 2 (acres)]]+Table24[[#This Row],[Development (acres)]]+Table24[[#This Row],[Agriculture (acres)]])</f>
        <v>-0.2542116310438437</v>
      </c>
      <c r="G17" s="2">
        <v>156401</v>
      </c>
      <c r="H17" s="10">
        <f>Table24[[#This Row],[GAP 1 and 2 (acres)]]/(Table24[[#This Row],[Unsecured Natural (acres)]]+Table24[[#This Row],[GAP 3 (acres)]]+Table24[[#This Row],[GAP 1 and 2 (acres)]]+Table24[[#This Row],[Development (acres)]]+Table24[[#This Row],[Agriculture (acres)]])</f>
        <v>4.9129465365519001E-2</v>
      </c>
      <c r="I17" s="2">
        <v>381320</v>
      </c>
      <c r="J17" s="10">
        <f>Table24[[#This Row],[GAP 3 (acres)]]/(Table24[[#This Row],[Unsecured Natural (acres)]]+Table24[[#This Row],[GAP 3 (acres)]]+Table24[[#This Row],[GAP 1 and 2 (acres)]]+Table24[[#This Row],[Development (acres)]]+Table24[[#This Row],[Agriculture (acres)]])</f>
        <v>0.11978214802449924</v>
      </c>
      <c r="K17" s="2">
        <v>1685339</v>
      </c>
      <c r="L17" s="10">
        <f>Table24[[#This Row],[Unsecured Natural (acres)]]/(Table24[[#This Row],[Unsecured Natural (acres)]]+Table24[[#This Row],[GAP 3 (acres)]]+Table24[[#This Row],[GAP 1 and 2 (acres)]]+Table24[[#This Row],[Development (acres)]]+Table24[[#This Row],[Agriculture (acres)]])</f>
        <v>0.52940712674252999</v>
      </c>
      <c r="M17" s="2">
        <f t="shared" si="0"/>
        <v>3183445.8672303534</v>
      </c>
      <c r="N17" s="7">
        <f t="shared" si="1"/>
        <v>0.30168125753805314</v>
      </c>
      <c r="O17" s="7">
        <f t="shared" si="2"/>
        <v>4.9129467414525653E-2</v>
      </c>
      <c r="P17" s="7">
        <f t="shared" si="3"/>
        <v>0.16891163586748559</v>
      </c>
      <c r="Q17" s="6">
        <f t="shared" si="4"/>
        <v>1.7860303019595665</v>
      </c>
      <c r="R17" s="6">
        <f t="shared" si="5"/>
        <v>6.1405361858300136</v>
      </c>
    </row>
    <row r="18" spans="1:18" hidden="1" x14ac:dyDescent="0.35">
      <c r="A18" t="s">
        <v>0</v>
      </c>
      <c r="B18" t="s">
        <v>11</v>
      </c>
      <c r="C18" s="2">
        <v>458651</v>
      </c>
      <c r="D18" s="10">
        <f>-Table24[[#This Row],[Agriculture (acres)]]/(Table24[[#This Row],[Unsecured Natural (acres)]]+Table24[[#This Row],[GAP 3 (acres)]]+Table24[[#This Row],[GAP 1 and 2 (acres)]]+Table24[[#This Row],[Development (acres)]]+Table24[[#This Row],[Agriculture (acres)]])</f>
        <v>-0.36212853580852433</v>
      </c>
      <c r="E18" s="2">
        <v>253009</v>
      </c>
      <c r="F18" s="10">
        <f>-Table24[[#This Row],[Development (acres)]]/(Table24[[#This Row],[Unsecured Natural (acres)]]+Table24[[#This Row],[GAP 3 (acres)]]+Table24[[#This Row],[GAP 1 and 2 (acres)]]+Table24[[#This Row],[Development (acres)]]+Table24[[#This Row],[Agriculture (acres)]])</f>
        <v>-0.1997636083130287</v>
      </c>
      <c r="G18" s="2">
        <v>62586</v>
      </c>
      <c r="H18" s="10">
        <f>Table24[[#This Row],[GAP 1 and 2 (acres)]]/(Table24[[#This Row],[Unsecured Natural (acres)]]+Table24[[#This Row],[GAP 3 (acres)]]+Table24[[#This Row],[GAP 1 and 2 (acres)]]+Table24[[#This Row],[Development (acres)]]+Table24[[#This Row],[Agriculture (acres)]])</f>
        <v>4.9414863462877663E-2</v>
      </c>
      <c r="I18" s="2">
        <v>162873</v>
      </c>
      <c r="J18" s="10">
        <f>Table24[[#This Row],[GAP 3 (acres)]]/(Table24[[#This Row],[Unsecured Natural (acres)]]+Table24[[#This Row],[GAP 3 (acres)]]+Table24[[#This Row],[GAP 1 and 2 (acres)]]+Table24[[#This Row],[Development (acres)]]+Table24[[#This Row],[Agriculture (acres)]])</f>
        <v>0.12859660398154976</v>
      </c>
      <c r="K18" s="2">
        <v>329423</v>
      </c>
      <c r="L18" s="10">
        <f>Table24[[#This Row],[Unsecured Natural (acres)]]/(Table24[[#This Row],[Unsecured Natural (acres)]]+Table24[[#This Row],[GAP 3 (acres)]]+Table24[[#This Row],[GAP 1 and 2 (acres)]]+Table24[[#This Row],[Development (acres)]]+Table24[[#This Row],[Agriculture (acres)]])</f>
        <v>0.26009638843401955</v>
      </c>
      <c r="M18" s="2">
        <f t="shared" si="0"/>
        <v>1266541.6161193233</v>
      </c>
      <c r="N18" s="7">
        <f t="shared" si="1"/>
        <v>0.56189202850829767</v>
      </c>
      <c r="O18" s="7">
        <f t="shared" si="2"/>
        <v>4.9414878440207255E-2</v>
      </c>
      <c r="P18" s="7">
        <f t="shared" si="3"/>
        <v>0.17801156041415267</v>
      </c>
      <c r="Q18" s="6">
        <f t="shared" si="4"/>
        <v>3.1564940853991192</v>
      </c>
      <c r="R18" s="6">
        <f t="shared" si="5"/>
        <v>11.370913622854951</v>
      </c>
    </row>
    <row r="19" spans="1:18" hidden="1" x14ac:dyDescent="0.35">
      <c r="A19" t="s">
        <v>0</v>
      </c>
      <c r="B19" t="s">
        <v>14</v>
      </c>
      <c r="C19" s="2">
        <v>6162487</v>
      </c>
      <c r="D19" s="10">
        <f>-Table24[[#This Row],[Agriculture (acres)]]/(Table24[[#This Row],[Unsecured Natural (acres)]]+Table24[[#This Row],[GAP 3 (acres)]]+Table24[[#This Row],[GAP 1 and 2 (acres)]]+Table24[[#This Row],[Development (acres)]]+Table24[[#This Row],[Agriculture (acres)]])</f>
        <v>-0.21259499221391837</v>
      </c>
      <c r="E19" s="2">
        <v>3754837</v>
      </c>
      <c r="F19" s="10">
        <f>-Table24[[#This Row],[Development (acres)]]/(Table24[[#This Row],[Unsecured Natural (acres)]]+Table24[[#This Row],[GAP 3 (acres)]]+Table24[[#This Row],[GAP 1 and 2 (acres)]]+Table24[[#This Row],[Development (acres)]]+Table24[[#This Row],[Agriculture (acres)]])</f>
        <v>-0.12953529034293015</v>
      </c>
      <c r="G19" s="2">
        <v>571297</v>
      </c>
      <c r="H19" s="10">
        <f>Table24[[#This Row],[GAP 1 and 2 (acres)]]/(Table24[[#This Row],[Unsecured Natural (acres)]]+Table24[[#This Row],[GAP 3 (acres)]]+Table24[[#This Row],[GAP 1 and 2 (acres)]]+Table24[[#This Row],[Development (acres)]]+Table24[[#This Row],[Agriculture (acres)]])</f>
        <v>1.9708744418744401E-2</v>
      </c>
      <c r="I19" s="2">
        <v>4696905</v>
      </c>
      <c r="J19" s="10">
        <f>Table24[[#This Row],[GAP 3 (acres)]]/(Table24[[#This Row],[Unsecured Natural (acres)]]+Table24[[#This Row],[GAP 3 (acres)]]+Table24[[#This Row],[GAP 1 and 2 (acres)]]+Table24[[#This Row],[Development (acres)]]+Table24[[#This Row],[Agriculture (acres)]])</f>
        <v>0.16203498391226048</v>
      </c>
      <c r="K19" s="2">
        <v>13801455</v>
      </c>
      <c r="L19" s="10">
        <f>Table24[[#This Row],[Unsecured Natural (acres)]]/(Table24[[#This Row],[Unsecured Natural (acres)]]+Table24[[#This Row],[GAP 3 (acres)]]+Table24[[#This Row],[GAP 1 and 2 (acres)]]+Table24[[#This Row],[Development (acres)]]+Table24[[#This Row],[Agriculture (acres)]])</f>
        <v>0.4761259891121466</v>
      </c>
      <c r="M19" s="2">
        <f t="shared" si="0"/>
        <v>28986980.839613445</v>
      </c>
      <c r="N19" s="7">
        <f t="shared" si="1"/>
        <v>0.34213027711571975</v>
      </c>
      <c r="O19" s="7">
        <f t="shared" si="2"/>
        <v>1.9708744527793965E-2</v>
      </c>
      <c r="P19" s="7">
        <f t="shared" si="3"/>
        <v>0.18174373001652</v>
      </c>
      <c r="Q19" s="6">
        <f t="shared" si="4"/>
        <v>1.8824874217047867</v>
      </c>
      <c r="R19" s="6">
        <f t="shared" si="5"/>
        <v>17.359313982044366</v>
      </c>
    </row>
    <row r="20" spans="1:18" hidden="1" x14ac:dyDescent="0.35">
      <c r="A20" t="s">
        <v>0</v>
      </c>
      <c r="B20" t="s">
        <v>12</v>
      </c>
      <c r="C20" s="2">
        <v>1717409</v>
      </c>
      <c r="D20" s="10">
        <f>-Table24[[#This Row],[Agriculture (acres)]]/(Table24[[#This Row],[Unsecured Natural (acres)]]+Table24[[#This Row],[GAP 3 (acres)]]+Table24[[#This Row],[GAP 1 and 2 (acres)]]+Table24[[#This Row],[Development (acres)]]+Table24[[#This Row],[Agriculture (acres)]])</f>
        <v>-0.27039943143047068</v>
      </c>
      <c r="E20" s="2">
        <v>1187869</v>
      </c>
      <c r="F20" s="10">
        <f>-Table24[[#This Row],[Development (acres)]]/(Table24[[#This Row],[Unsecured Natural (acres)]]+Table24[[#This Row],[GAP 3 (acres)]]+Table24[[#This Row],[GAP 1 and 2 (acres)]]+Table24[[#This Row],[Development (acres)]]+Table24[[#This Row],[Agriculture (acres)]])</f>
        <v>-0.18702539826790343</v>
      </c>
      <c r="G20" s="2">
        <v>140329</v>
      </c>
      <c r="H20" s="10">
        <f>Table24[[#This Row],[GAP 1 and 2 (acres)]]/(Table24[[#This Row],[Unsecured Natural (acres)]]+Table24[[#This Row],[GAP 3 (acres)]]+Table24[[#This Row],[GAP 1 and 2 (acres)]]+Table24[[#This Row],[Development (acres)]]+Table24[[#This Row],[Agriculture (acres)]])</f>
        <v>2.2094260489613434E-2</v>
      </c>
      <c r="I20" s="2">
        <v>987374</v>
      </c>
      <c r="J20" s="10">
        <f>Table24[[#This Row],[GAP 3 (acres)]]/(Table24[[#This Row],[Unsecured Natural (acres)]]+Table24[[#This Row],[GAP 3 (acres)]]+Table24[[#This Row],[GAP 1 and 2 (acres)]]+Table24[[#This Row],[Development (acres)]]+Table24[[#This Row],[Agriculture (acres)]])</f>
        <v>0.15545823284332944</v>
      </c>
      <c r="K20" s="2">
        <v>2318397</v>
      </c>
      <c r="L20" s="10">
        <f>Table24[[#This Row],[Unsecured Natural (acres)]]/(Table24[[#This Row],[Unsecured Natural (acres)]]+Table24[[#This Row],[GAP 3 (acres)]]+Table24[[#This Row],[GAP 1 and 2 (acres)]]+Table24[[#This Row],[Development (acres)]]+Table24[[#This Row],[Agriculture (acres)]])</f>
        <v>0.36502267696868301</v>
      </c>
      <c r="M20" s="2">
        <f t="shared" si="0"/>
        <v>6351377.7201276626</v>
      </c>
      <c r="N20" s="7">
        <f t="shared" si="1"/>
        <v>0.45742480728136764</v>
      </c>
      <c r="O20" s="7">
        <f t="shared" si="2"/>
        <v>2.209426146319312E-2</v>
      </c>
      <c r="P20" s="7">
        <f t="shared" si="3"/>
        <v>0.17755250463541847</v>
      </c>
      <c r="Q20" s="6">
        <f t="shared" si="4"/>
        <v>2.576279392712443</v>
      </c>
      <c r="R20" s="6">
        <f t="shared" si="5"/>
        <v>20.703332882012983</v>
      </c>
    </row>
    <row r="21" spans="1:18" hidden="1" x14ac:dyDescent="0.35">
      <c r="A21" t="s">
        <v>0</v>
      </c>
      <c r="B21" t="s">
        <v>9</v>
      </c>
      <c r="C21">
        <v>17</v>
      </c>
      <c r="D21" s="10">
        <f>-Table24[[#This Row],[Agriculture (acres)]]/(Table24[[#This Row],[Unsecured Natural (acres)]]+Table24[[#This Row],[GAP 3 (acres)]]+Table24[[#This Row],[GAP 1 and 2 (acres)]]+Table24[[#This Row],[Development (acres)]]+Table24[[#This Row],[Agriculture (acres)]])</f>
        <v>-4.2512753826147844E-4</v>
      </c>
      <c r="E21" s="2">
        <v>30472</v>
      </c>
      <c r="F21" s="10">
        <f>-Table24[[#This Row],[Development (acres)]]/(Table24[[#This Row],[Unsecured Natural (acres)]]+Table24[[#This Row],[GAP 3 (acres)]]+Table24[[#This Row],[GAP 1 and 2 (acres)]]+Table24[[#This Row],[Development (acres)]]+Table24[[#This Row],[Agriculture (acres)]])</f>
        <v>-0.76202860858257482</v>
      </c>
      <c r="G21">
        <v>1</v>
      </c>
      <c r="H21" s="10">
        <f>Table24[[#This Row],[GAP 1 and 2 (acres)]]/(Table24[[#This Row],[Unsecured Natural (acres)]]+Table24[[#This Row],[GAP 3 (acres)]]+Table24[[#This Row],[GAP 1 and 2 (acres)]]+Table24[[#This Row],[Development (acres)]]+Table24[[#This Row],[Agriculture (acres)]])</f>
        <v>2.5007502250675202E-5</v>
      </c>
      <c r="I21" s="2">
        <v>8145</v>
      </c>
      <c r="J21" s="10">
        <f>Table24[[#This Row],[GAP 3 (acres)]]/(Table24[[#This Row],[Unsecured Natural (acres)]]+Table24[[#This Row],[GAP 3 (acres)]]+Table24[[#This Row],[GAP 1 and 2 (acres)]]+Table24[[#This Row],[Development (acres)]]+Table24[[#This Row],[Agriculture (acres)]])</f>
        <v>0.20368610583174954</v>
      </c>
      <c r="K21" s="2">
        <v>1353</v>
      </c>
      <c r="L21" s="10">
        <f>Table24[[#This Row],[Unsecured Natural (acres)]]/(Table24[[#This Row],[Unsecured Natural (acres)]]+Table24[[#This Row],[GAP 3 (acres)]]+Table24[[#This Row],[GAP 1 and 2 (acres)]]+Table24[[#This Row],[Development (acres)]]+Table24[[#This Row],[Agriculture (acres)]])</f>
        <v>3.3835150545163548E-2</v>
      </c>
      <c r="M21" s="2">
        <f t="shared" si="0"/>
        <v>39987.441257377213</v>
      </c>
      <c r="N21" s="7">
        <f t="shared" si="1"/>
        <v>0.76246437921925292</v>
      </c>
      <c r="O21" s="7">
        <f t="shared" si="2"/>
        <v>2.5007851679319733E-5</v>
      </c>
      <c r="P21" s="7">
        <f t="shared" si="3"/>
        <v>0.20371396040512249</v>
      </c>
      <c r="Q21" s="6">
        <f t="shared" si="4"/>
        <v>3.7428185612570588</v>
      </c>
      <c r="R21" s="6">
        <f t="shared" si="5"/>
        <v>30489</v>
      </c>
    </row>
    <row r="22" spans="1:18" hidden="1" x14ac:dyDescent="0.35">
      <c r="A22" t="s">
        <v>41</v>
      </c>
      <c r="B22" t="s">
        <v>10</v>
      </c>
      <c r="C22" s="2">
        <v>14969279</v>
      </c>
      <c r="D22" s="10">
        <f>-Table24[[#This Row],[Agriculture (acres)]]/(Table24[[#This Row],[Unsecured Natural (acres)]]+Table24[[#This Row],[GAP 3 (acres)]]+Table24[[#This Row],[GAP 1 and 2 (acres)]]+Table24[[#This Row],[Development (acres)]]+Table24[[#This Row],[Agriculture (acres)]])</f>
        <v>-0.18120252903610792</v>
      </c>
      <c r="E22" s="2">
        <v>10377926</v>
      </c>
      <c r="F22" s="10">
        <f>-Table24[[#This Row],[Development (acres)]]/(Table24[[#This Row],[Unsecured Natural (acres)]]+Table24[[#This Row],[GAP 3 (acres)]]+Table24[[#This Row],[GAP 1 and 2 (acres)]]+Table24[[#This Row],[Development (acres)]]+Table24[[#This Row],[Agriculture (acres)]])</f>
        <v>-0.12562438293451403</v>
      </c>
      <c r="G22" s="2">
        <v>3231678</v>
      </c>
      <c r="H22" s="10">
        <f>Table24[[#This Row],[GAP 1 and 2 (acres)]]/(Table24[[#This Row],[Unsecured Natural (acres)]]+Table24[[#This Row],[GAP 3 (acres)]]+Table24[[#This Row],[GAP 1 and 2 (acres)]]+Table24[[#This Row],[Development (acres)]]+Table24[[#This Row],[Agriculture (acres)]])</f>
        <v>3.9119334112908924E-2</v>
      </c>
      <c r="I22" s="2">
        <v>10771594</v>
      </c>
      <c r="J22" s="10">
        <f>Table24[[#This Row],[GAP 3 (acres)]]/(Table24[[#This Row],[Unsecured Natural (acres)]]+Table24[[#This Row],[GAP 3 (acres)]]+Table24[[#This Row],[GAP 1 and 2 (acres)]]+Table24[[#This Row],[Development (acres)]]+Table24[[#This Row],[Agriculture (acres)]])</f>
        <v>0.13038971847275782</v>
      </c>
      <c r="K22" s="2">
        <v>43260285</v>
      </c>
      <c r="L22" s="10">
        <f>Table24[[#This Row],[Unsecured Natural (acres)]]/(Table24[[#This Row],[Unsecured Natural (acres)]]+Table24[[#This Row],[GAP 3 (acres)]]+Table24[[#This Row],[GAP 1 and 2 (acres)]]+Table24[[#This Row],[Development (acres)]]+Table24[[#This Row],[Agriculture (acres)]])</f>
        <v>0.52366403544371132</v>
      </c>
      <c r="M22" s="2">
        <f t="shared" ref="M22:M39" si="6">SUM(C22:K22)</f>
        <v>82610761.862682134</v>
      </c>
      <c r="N22" s="7">
        <f t="shared" ref="N22:N38" si="7">SUM(C22:E22)/M22</f>
        <v>0.30682691028718856</v>
      </c>
      <c r="O22" s="7">
        <f t="shared" ref="O22:O39" si="8">G22/M22</f>
        <v>3.9119334177934145E-2</v>
      </c>
      <c r="P22" s="7">
        <f t="shared" ref="P22:P39" si="9">SUM(G22:I22)/M22</f>
        <v>0.1695090533409673</v>
      </c>
      <c r="Q22" s="6">
        <f t="shared" si="4"/>
        <v>1.8100915985921004</v>
      </c>
      <c r="R22" s="6">
        <f t="shared" si="5"/>
        <v>7.8433572280406647</v>
      </c>
    </row>
    <row r="23" spans="1:18" hidden="1" x14ac:dyDescent="0.35">
      <c r="A23" t="s">
        <v>41</v>
      </c>
      <c r="B23" t="s">
        <v>2</v>
      </c>
      <c r="C23" s="2">
        <v>8354987</v>
      </c>
      <c r="D23" s="10">
        <f>-Table24[[#This Row],[Agriculture (acres)]]/(Table24[[#This Row],[Unsecured Natural (acres)]]+Table24[[#This Row],[GAP 3 (acres)]]+Table24[[#This Row],[GAP 1 and 2 (acres)]]+Table24[[#This Row],[Development (acres)]]+Table24[[#This Row],[Agriculture (acres)]])</f>
        <v>-0.11437907834605322</v>
      </c>
      <c r="E23" s="2">
        <v>7432429</v>
      </c>
      <c r="F23" s="10">
        <f>-Table24[[#This Row],[Development (acres)]]/(Table24[[#This Row],[Unsecured Natural (acres)]]+Table24[[#This Row],[GAP 3 (acres)]]+Table24[[#This Row],[GAP 1 and 2 (acres)]]+Table24[[#This Row],[Development (acres)]]+Table24[[#This Row],[Agriculture (acres)]])</f>
        <v>-0.10174933592266248</v>
      </c>
      <c r="G23" s="2">
        <v>6089067</v>
      </c>
      <c r="H23" s="10">
        <f>Table24[[#This Row],[GAP 1 and 2 (acres)]]/(Table24[[#This Row],[Unsecured Natural (acres)]]+Table24[[#This Row],[GAP 3 (acres)]]+Table24[[#This Row],[GAP 1 and 2 (acres)]]+Table24[[#This Row],[Development (acres)]]+Table24[[#This Row],[Agriculture (acres)]])</f>
        <v>8.3358821677085471E-2</v>
      </c>
      <c r="I23" s="2">
        <v>9562805</v>
      </c>
      <c r="J23" s="10">
        <f>Table24[[#This Row],[GAP 3 (acres)]]/(Table24[[#This Row],[Unsecured Natural (acres)]]+Table24[[#This Row],[GAP 3 (acres)]]+Table24[[#This Row],[GAP 1 and 2 (acres)]]+Table24[[#This Row],[Development (acres)]]+Table24[[#This Row],[Agriculture (acres)]])</f>
        <v>0.13091400648535176</v>
      </c>
      <c r="K23" s="2">
        <v>41607174</v>
      </c>
      <c r="L23" s="10">
        <f>Table24[[#This Row],[Unsecured Natural (acres)]]/(Table24[[#This Row],[Unsecured Natural (acres)]]+Table24[[#This Row],[GAP 3 (acres)]]+Table24[[#This Row],[GAP 1 and 2 (acres)]]+Table24[[#This Row],[Development (acres)]]+Table24[[#This Row],[Agriculture (acres)]])</f>
        <v>0.56959875756884704</v>
      </c>
      <c r="M23" s="2">
        <f t="shared" si="6"/>
        <v>73046461.998144418</v>
      </c>
      <c r="N23" s="7">
        <f t="shared" si="7"/>
        <v>0.21612841270836589</v>
      </c>
      <c r="O23" s="7">
        <f t="shared" si="8"/>
        <v>8.3358821679203013E-2</v>
      </c>
      <c r="P23" s="7">
        <f t="shared" si="9"/>
        <v>0.21427282930905567</v>
      </c>
      <c r="Q23" s="6">
        <f t="shared" si="4"/>
        <v>1.0086599225958404</v>
      </c>
      <c r="R23" s="6">
        <f t="shared" si="5"/>
        <v>2.5927479530115205</v>
      </c>
    </row>
    <row r="24" spans="1:18" x14ac:dyDescent="0.35">
      <c r="A24" t="s">
        <v>42</v>
      </c>
      <c r="B24" t="s">
        <v>17</v>
      </c>
      <c r="C24" s="2">
        <v>627158</v>
      </c>
      <c r="D24" s="10">
        <f>-Table24[[#This Row],[Agriculture (acres)]]/(Table24[[#This Row],[Unsecured Natural (acres)]]+Table24[[#This Row],[GAP 3 (acres)]]+Table24[[#This Row],[GAP 1 and 2 (acres)]]+Table24[[#This Row],[Development (acres)]]+Table24[[#This Row],[Agriculture (acres)]])</f>
        <v>-5.6088104286502058E-2</v>
      </c>
      <c r="E24" s="2">
        <v>552138</v>
      </c>
      <c r="F24" s="10">
        <f>-Table24[[#This Row],[Development (acres)]]/(Table24[[#This Row],[Unsecured Natural (acres)]]+Table24[[#This Row],[GAP 3 (acres)]]+Table24[[#This Row],[GAP 1 and 2 (acres)]]+Table24[[#This Row],[Development (acres)]]+Table24[[#This Row],[Agriculture (acres)]])</f>
        <v>-4.9378902484765674E-2</v>
      </c>
      <c r="G24" s="2">
        <v>370142</v>
      </c>
      <c r="H24" s="10">
        <f>Table24[[#This Row],[GAP 1 and 2 (acres)]]/(Table24[[#This Row],[Unsecured Natural (acres)]]+Table24[[#This Row],[GAP 3 (acres)]]+Table24[[#This Row],[GAP 1 and 2 (acres)]]+Table24[[#This Row],[Development (acres)]]+Table24[[#This Row],[Agriculture (acres)]])</f>
        <v>3.3102604282835339E-2</v>
      </c>
      <c r="I24" s="2">
        <v>1003040</v>
      </c>
      <c r="J24" s="10">
        <f>Table24[[#This Row],[GAP 3 (acres)]]/(Table24[[#This Row],[Unsecured Natural (acres)]]+Table24[[#This Row],[GAP 3 (acres)]]+Table24[[#This Row],[GAP 1 and 2 (acres)]]+Table24[[#This Row],[Development (acres)]]+Table24[[#This Row],[Agriculture (acres)]])</f>
        <v>8.9704049256380411E-2</v>
      </c>
      <c r="K24" s="2">
        <v>8629180</v>
      </c>
      <c r="L24" s="10">
        <f>Table24[[#This Row],[Unsecured Natural (acres)]]/(Table24[[#This Row],[Unsecured Natural (acres)]]+Table24[[#This Row],[GAP 3 (acres)]]+Table24[[#This Row],[GAP 1 and 2 (acres)]]+Table24[[#This Row],[Development (acres)]]+Table24[[#This Row],[Agriculture (acres)]])</f>
        <v>0.77172633968951654</v>
      </c>
      <c r="M24" s="2">
        <f t="shared" si="6"/>
        <v>11181658.017339647</v>
      </c>
      <c r="N24" s="7">
        <f t="shared" si="7"/>
        <v>0.10546700159163651</v>
      </c>
      <c r="O24" s="7">
        <f t="shared" si="8"/>
        <v>3.3102604231502387E-2</v>
      </c>
      <c r="P24" s="7">
        <f t="shared" si="9"/>
        <v>0.12280665630921464</v>
      </c>
      <c r="Q24" s="6">
        <f t="shared" si="4"/>
        <v>0.8588053149546091</v>
      </c>
      <c r="R24" s="6">
        <f t="shared" si="5"/>
        <v>3.1860637268940026</v>
      </c>
    </row>
    <row r="25" spans="1:18" x14ac:dyDescent="0.35">
      <c r="A25" t="s">
        <v>42</v>
      </c>
      <c r="B25" t="s">
        <v>18</v>
      </c>
      <c r="C25" s="2">
        <v>356325</v>
      </c>
      <c r="D25" s="10">
        <f>-Table24[[#This Row],[Agriculture (acres)]]/(Table24[[#This Row],[Unsecured Natural (acres)]]+Table24[[#This Row],[GAP 3 (acres)]]+Table24[[#This Row],[GAP 1 and 2 (acres)]]+Table24[[#This Row],[Development (acres)]]+Table24[[#This Row],[Agriculture (acres)]])</f>
        <v>-9.9455031365352276E-2</v>
      </c>
      <c r="E25" s="2">
        <v>1213955</v>
      </c>
      <c r="F25" s="10">
        <f>-Table24[[#This Row],[Development (acres)]]/(Table24[[#This Row],[Unsecured Natural (acres)]]+Table24[[#This Row],[GAP 3 (acres)]]+Table24[[#This Row],[GAP 1 and 2 (acres)]]+Table24[[#This Row],[Development (acres)]]+Table24[[#This Row],[Agriculture (acres)]])</f>
        <v>-0.33883093412229348</v>
      </c>
      <c r="G25" s="2">
        <v>469284</v>
      </c>
      <c r="H25" s="10">
        <f>Table24[[#This Row],[GAP 1 and 2 (acres)]]/(Table24[[#This Row],[Unsecured Natural (acres)]]+Table24[[#This Row],[GAP 3 (acres)]]+Table24[[#This Row],[GAP 1 and 2 (acres)]]+Table24[[#This Row],[Development (acres)]]+Table24[[#This Row],[Agriculture (acres)]])</f>
        <v>0.13098338578336624</v>
      </c>
      <c r="I25" s="2">
        <v>400628</v>
      </c>
      <c r="J25" s="10">
        <f>Table24[[#This Row],[GAP 3 (acres)]]/(Table24[[#This Row],[Unsecured Natural (acres)]]+Table24[[#This Row],[GAP 3 (acres)]]+Table24[[#This Row],[GAP 1 and 2 (acres)]]+Table24[[#This Row],[Development (acres)]]+Table24[[#This Row],[Agriculture (acres)]])</f>
        <v>0.11182058599828346</v>
      </c>
      <c r="K25" s="2">
        <v>1142583</v>
      </c>
      <c r="L25" s="10">
        <f>Table24[[#This Row],[Unsecured Natural (acres)]]/(Table24[[#This Row],[Unsecured Natural (acres)]]+Table24[[#This Row],[GAP 3 (acres)]]+Table24[[#This Row],[GAP 1 and 2 (acres)]]+Table24[[#This Row],[Development (acres)]]+Table24[[#This Row],[Agriculture (acres)]])</f>
        <v>0.31891006273070455</v>
      </c>
      <c r="M25" s="2">
        <f t="shared" si="6"/>
        <v>3582774.8045180063</v>
      </c>
      <c r="N25" s="7">
        <f t="shared" si="7"/>
        <v>0.43828596164201833</v>
      </c>
      <c r="O25" s="7">
        <f t="shared" si="8"/>
        <v>0.13098339293003183</v>
      </c>
      <c r="P25" s="7">
        <f t="shared" si="9"/>
        <v>0.2428040215886289</v>
      </c>
      <c r="Q25" s="6">
        <f t="shared" si="4"/>
        <v>1.8051021252724413</v>
      </c>
      <c r="R25" s="6">
        <f t="shared" si="5"/>
        <v>3.3461187681659719</v>
      </c>
    </row>
    <row r="26" spans="1:18" x14ac:dyDescent="0.35">
      <c r="A26" t="s">
        <v>42</v>
      </c>
      <c r="B26" t="s">
        <v>27</v>
      </c>
      <c r="C26" s="2">
        <v>316500</v>
      </c>
      <c r="D26" s="10">
        <f>-Table24[[#This Row],[Agriculture (acres)]]/(Table24[[#This Row],[Unsecured Natural (acres)]]+Table24[[#This Row],[GAP 3 (acres)]]+Table24[[#This Row],[GAP 1 and 2 (acres)]]+Table24[[#This Row],[Development (acres)]]+Table24[[#This Row],[Agriculture (acres)]])</f>
        <v>-0.11978042148327142</v>
      </c>
      <c r="E26" s="2">
        <v>132754</v>
      </c>
      <c r="F26" s="10">
        <f>-Table24[[#This Row],[Development (acres)]]/(Table24[[#This Row],[Unsecured Natural (acres)]]+Table24[[#This Row],[GAP 3 (acres)]]+Table24[[#This Row],[GAP 1 and 2 (acres)]]+Table24[[#This Row],[Development (acres)]]+Table24[[#This Row],[Agriculture (acres)]])</f>
        <v>-5.024116926884744E-2</v>
      </c>
      <c r="G26" s="2">
        <v>420527</v>
      </c>
      <c r="H26" s="10">
        <f>Table24[[#This Row],[GAP 1 and 2 (acres)]]/(Table24[[#This Row],[Unsecured Natural (acres)]]+Table24[[#This Row],[GAP 3 (acres)]]+Table24[[#This Row],[GAP 1 and 2 (acres)]]+Table24[[#This Row],[Development (acres)]]+Table24[[#This Row],[Agriculture (acres)]])</f>
        <v>0.15914976715670043</v>
      </c>
      <c r="I26" s="2">
        <v>475042</v>
      </c>
      <c r="J26" s="10">
        <f>Table24[[#This Row],[GAP 3 (acres)]]/(Table24[[#This Row],[Unsecured Natural (acres)]]+Table24[[#This Row],[GAP 3 (acres)]]+Table24[[#This Row],[GAP 1 and 2 (acres)]]+Table24[[#This Row],[Development (acres)]]+Table24[[#This Row],[Agriculture (acres)]])</f>
        <v>0.17978114054425348</v>
      </c>
      <c r="K26" s="2">
        <v>1297512</v>
      </c>
      <c r="L26" s="10">
        <f>Table24[[#This Row],[Unsecured Natural (acres)]]/(Table24[[#This Row],[Unsecured Natural (acres)]]+Table24[[#This Row],[GAP 3 (acres)]]+Table24[[#This Row],[GAP 1 and 2 (acres)]]+Table24[[#This Row],[Development (acres)]]+Table24[[#This Row],[Agriculture (acres)]])</f>
        <v>0.49104750154692722</v>
      </c>
      <c r="M26" s="2">
        <f t="shared" si="6"/>
        <v>2642335.1689093169</v>
      </c>
      <c r="N26" s="7">
        <f t="shared" si="7"/>
        <v>0.17002153455233998</v>
      </c>
      <c r="O26" s="7">
        <f t="shared" si="8"/>
        <v>0.15914975698316952</v>
      </c>
      <c r="P26" s="7">
        <f t="shared" si="9"/>
        <v>0.33893094626577347</v>
      </c>
      <c r="Q26" s="6">
        <f t="shared" si="4"/>
        <v>0.50164085626009836</v>
      </c>
      <c r="R26" s="6">
        <f t="shared" si="5"/>
        <v>1.0683119038729973</v>
      </c>
    </row>
    <row r="27" spans="1:18" x14ac:dyDescent="0.35">
      <c r="A27" t="s">
        <v>42</v>
      </c>
      <c r="B27" t="s">
        <v>28</v>
      </c>
      <c r="C27" s="2">
        <v>819849</v>
      </c>
      <c r="D27" s="10">
        <f>-Table24[[#This Row],[Agriculture (acres)]]/(Table24[[#This Row],[Unsecured Natural (acres)]]+Table24[[#This Row],[GAP 3 (acres)]]+Table24[[#This Row],[GAP 1 and 2 (acres)]]+Table24[[#This Row],[Development (acres)]]+Table24[[#This Row],[Agriculture (acres)]])</f>
        <v>-7.5535671887787856E-2</v>
      </c>
      <c r="E27" s="2">
        <v>626737</v>
      </c>
      <c r="F27" s="10">
        <f>-Table24[[#This Row],[Development (acres)]]/(Table24[[#This Row],[Unsecured Natural (acres)]]+Table24[[#This Row],[GAP 3 (acres)]]+Table24[[#This Row],[GAP 1 and 2 (acres)]]+Table24[[#This Row],[Development (acres)]]+Table24[[#This Row],[Agriculture (acres)]])</f>
        <v>-5.774356057266216E-2</v>
      </c>
      <c r="G27" s="2">
        <v>341828</v>
      </c>
      <c r="H27" s="10">
        <f>Table24[[#This Row],[GAP 1 and 2 (acres)]]/(Table24[[#This Row],[Unsecured Natural (acres)]]+Table24[[#This Row],[GAP 3 (acres)]]+Table24[[#This Row],[GAP 1 and 2 (acres)]]+Table24[[#This Row],[Development (acres)]]+Table24[[#This Row],[Agriculture (acres)]])</f>
        <v>3.1493857588481229E-2</v>
      </c>
      <c r="I27" s="2">
        <v>1336119</v>
      </c>
      <c r="J27" s="10">
        <f>Table24[[#This Row],[GAP 3 (acres)]]/(Table24[[#This Row],[Unsecured Natural (acres)]]+Table24[[#This Row],[GAP 3 (acres)]]+Table24[[#This Row],[GAP 1 and 2 (acres)]]+Table24[[#This Row],[Development (acres)]]+Table24[[#This Row],[Agriculture (acres)]])</f>
        <v>0.12310150574927728</v>
      </c>
      <c r="K27" s="2">
        <v>7729266</v>
      </c>
      <c r="L27" s="10">
        <f>Table24[[#This Row],[Unsecured Natural (acres)]]/(Table24[[#This Row],[Unsecured Natural (acres)]]+Table24[[#This Row],[GAP 3 (acres)]]+Table24[[#This Row],[GAP 1 and 2 (acres)]]+Table24[[#This Row],[Development (acres)]]+Table24[[#This Row],[Agriculture (acres)]])</f>
        <v>0.71212540420179149</v>
      </c>
      <c r="M27" s="2">
        <f t="shared" si="6"/>
        <v>10853799.021316132</v>
      </c>
      <c r="N27" s="7">
        <f t="shared" si="7"/>
        <v>0.13327922523932226</v>
      </c>
      <c r="O27" s="7">
        <f t="shared" si="8"/>
        <v>3.1493857526629414E-2</v>
      </c>
      <c r="P27" s="7">
        <f t="shared" si="9"/>
        <v>0.15459536593578732</v>
      </c>
      <c r="Q27" s="6">
        <f t="shared" si="4"/>
        <v>0.86211662227710406</v>
      </c>
      <c r="R27" s="6">
        <f t="shared" si="5"/>
        <v>4.2319119557204212</v>
      </c>
    </row>
    <row r="28" spans="1:18" x14ac:dyDescent="0.35">
      <c r="A28" t="s">
        <v>42</v>
      </c>
      <c r="B28" t="s">
        <v>19</v>
      </c>
      <c r="C28" s="2">
        <v>3302135</v>
      </c>
      <c r="D28" s="10">
        <f>-Table24[[#This Row],[Agriculture (acres)]]/(Table24[[#This Row],[Unsecured Natural (acres)]]+Table24[[#This Row],[GAP 3 (acres)]]+Table24[[#This Row],[GAP 1 and 2 (acres)]]+Table24[[#This Row],[Development (acres)]]+Table24[[#This Row],[Agriculture (acres)]])</f>
        <v>-0.34804514030483585</v>
      </c>
      <c r="E28" s="2">
        <v>1165276</v>
      </c>
      <c r="F28" s="10">
        <f>-Table24[[#This Row],[Development (acres)]]/(Table24[[#This Row],[Unsecured Natural (acres)]]+Table24[[#This Row],[GAP 3 (acres)]]+Table24[[#This Row],[GAP 1 and 2 (acres)]]+Table24[[#This Row],[Development (acres)]]+Table24[[#This Row],[Agriculture (acres)]])</f>
        <v>-0.12282012967787748</v>
      </c>
      <c r="G28" s="2">
        <v>137344</v>
      </c>
      <c r="H28" s="10">
        <f>Table24[[#This Row],[GAP 1 and 2 (acres)]]/(Table24[[#This Row],[Unsecured Natural (acres)]]+Table24[[#This Row],[GAP 3 (acres)]]+Table24[[#This Row],[GAP 1 and 2 (acres)]]+Table24[[#This Row],[Development (acres)]]+Table24[[#This Row],[Agriculture (acres)]])</f>
        <v>1.4476062229444701E-2</v>
      </c>
      <c r="I28" s="2">
        <v>426428</v>
      </c>
      <c r="J28" s="10">
        <f>Table24[[#This Row],[GAP 3 (acres)]]/(Table24[[#This Row],[Unsecured Natural (acres)]]+Table24[[#This Row],[GAP 3 (acres)]]+Table24[[#This Row],[GAP 1 and 2 (acres)]]+Table24[[#This Row],[Development (acres)]]+Table24[[#This Row],[Agriculture (acres)]])</f>
        <v>4.494552557357908E-2</v>
      </c>
      <c r="K28" s="2">
        <v>4456480</v>
      </c>
      <c r="L28" s="10">
        <f>Table24[[#This Row],[Unsecured Natural (acres)]]/(Table24[[#This Row],[Unsecured Natural (acres)]]+Table24[[#This Row],[GAP 3 (acres)]]+Table24[[#This Row],[GAP 1 and 2 (acres)]]+Table24[[#This Row],[Development (acres)]]+Table24[[#This Row],[Agriculture (acres)]])</f>
        <v>0.46971314221426286</v>
      </c>
      <c r="M28" s="2">
        <f t="shared" si="6"/>
        <v>9487662.5885563176</v>
      </c>
      <c r="N28" s="7">
        <f t="shared" si="7"/>
        <v>0.47086525371837018</v>
      </c>
      <c r="O28" s="7">
        <f t="shared" si="8"/>
        <v>1.4476062857216219E-2</v>
      </c>
      <c r="P28" s="7">
        <f t="shared" si="9"/>
        <v>5.9421591905688562E-2</v>
      </c>
      <c r="Q28" s="6">
        <f t="shared" si="4"/>
        <v>7.9241448670739238</v>
      </c>
      <c r="R28" s="6">
        <f t="shared" si="5"/>
        <v>32.527165365796833</v>
      </c>
    </row>
    <row r="29" spans="1:18" x14ac:dyDescent="0.35">
      <c r="A29" t="s">
        <v>42</v>
      </c>
      <c r="B29" t="s">
        <v>20</v>
      </c>
      <c r="C29" s="2">
        <v>770119</v>
      </c>
      <c r="D29" s="10">
        <f>-Table24[[#This Row],[Agriculture (acres)]]/(Table24[[#This Row],[Unsecured Natural (acres)]]+Table24[[#This Row],[GAP 3 (acres)]]+Table24[[#This Row],[GAP 1 and 2 (acres)]]+Table24[[#This Row],[Development (acres)]]+Table24[[#This Row],[Agriculture (acres)]])</f>
        <v>-0.28831065951916462</v>
      </c>
      <c r="E29" s="2">
        <v>264322</v>
      </c>
      <c r="F29" s="10">
        <f>-Table24[[#This Row],[Development (acres)]]/(Table24[[#This Row],[Unsecured Natural (acres)]]+Table24[[#This Row],[GAP 3 (acres)]]+Table24[[#This Row],[GAP 1 and 2 (acres)]]+Table24[[#This Row],[Development (acres)]]+Table24[[#This Row],[Agriculture (acres)]])</f>
        <v>-9.895464226363021E-2</v>
      </c>
      <c r="G29" s="2">
        <v>24889</v>
      </c>
      <c r="H29" s="10">
        <f>Table24[[#This Row],[GAP 1 and 2 (acres)]]/(Table24[[#This Row],[Unsecured Natural (acres)]]+Table24[[#This Row],[GAP 3 (acres)]]+Table24[[#This Row],[GAP 1 and 2 (acres)]]+Table24[[#This Row],[Development (acres)]]+Table24[[#This Row],[Agriculture (acres)]])</f>
        <v>9.3177340187328046E-3</v>
      </c>
      <c r="I29" s="2">
        <v>126389</v>
      </c>
      <c r="J29" s="10">
        <f>Table24[[#This Row],[GAP 3 (acres)]]/(Table24[[#This Row],[Unsecured Natural (acres)]]+Table24[[#This Row],[GAP 3 (acres)]]+Table24[[#This Row],[GAP 1 and 2 (acres)]]+Table24[[#This Row],[Development (acres)]]+Table24[[#This Row],[Agriculture (acres)]])</f>
        <v>4.7316448426759632E-2</v>
      </c>
      <c r="K29" s="2">
        <v>1485424</v>
      </c>
      <c r="L29" s="10">
        <f>Table24[[#This Row],[Unsecured Natural (acres)]]/(Table24[[#This Row],[Unsecured Natural (acres)]]+Table24[[#This Row],[GAP 3 (acres)]]+Table24[[#This Row],[GAP 1 and 2 (acres)]]+Table24[[#This Row],[Development (acres)]]+Table24[[#This Row],[Agriculture (acres)]])</f>
        <v>0.55610051577171271</v>
      </c>
      <c r="M29" s="2">
        <f t="shared" si="6"/>
        <v>2671142.6693688808</v>
      </c>
      <c r="N29" s="7">
        <f t="shared" si="7"/>
        <v>0.38726524178274274</v>
      </c>
      <c r="O29" s="7">
        <f t="shared" si="8"/>
        <v>9.3177351720717342E-3</v>
      </c>
      <c r="P29" s="7">
        <f t="shared" si="9"/>
        <v>5.6634192943904767E-2</v>
      </c>
      <c r="Q29" s="6">
        <f t="shared" si="4"/>
        <v>6.838013458665503</v>
      </c>
      <c r="R29" s="6">
        <f t="shared" si="5"/>
        <v>41.562176061714013</v>
      </c>
    </row>
    <row r="30" spans="1:18" x14ac:dyDescent="0.35">
      <c r="A30" t="s">
        <v>42</v>
      </c>
      <c r="B30" t="s">
        <v>29</v>
      </c>
      <c r="C30" s="2">
        <v>1707950</v>
      </c>
      <c r="D30" s="10">
        <f>-Table24[[#This Row],[Agriculture (acres)]]/(Table24[[#This Row],[Unsecured Natural (acres)]]+Table24[[#This Row],[GAP 3 (acres)]]+Table24[[#This Row],[GAP 1 and 2 (acres)]]+Table24[[#This Row],[Development (acres)]]+Table24[[#This Row],[Agriculture (acres)]])</f>
        <v>-0.29038901535689393</v>
      </c>
      <c r="E30" s="2">
        <v>938362</v>
      </c>
      <c r="F30" s="10">
        <f>-Table24[[#This Row],[Development (acres)]]/(Table24[[#This Row],[Unsecured Natural (acres)]]+Table24[[#This Row],[GAP 3 (acres)]]+Table24[[#This Row],[GAP 1 and 2 (acres)]]+Table24[[#This Row],[Development (acres)]]+Table24[[#This Row],[Agriculture (acres)]])</f>
        <v>-0.15954215125052004</v>
      </c>
      <c r="G30" s="2">
        <v>449251</v>
      </c>
      <c r="H30" s="10">
        <f>Table24[[#This Row],[GAP 1 and 2 (acres)]]/(Table24[[#This Row],[Unsecured Natural (acres)]]+Table24[[#This Row],[GAP 3 (acres)]]+Table24[[#This Row],[GAP 1 and 2 (acres)]]+Table24[[#This Row],[Development (acres)]]+Table24[[#This Row],[Agriculture (acres)]])</f>
        <v>7.6382537860066144E-2</v>
      </c>
      <c r="I30" s="2">
        <v>698519</v>
      </c>
      <c r="J30" s="10">
        <f>Table24[[#This Row],[GAP 3 (acres)]]/(Table24[[#This Row],[Unsecured Natural (acres)]]+Table24[[#This Row],[GAP 3 (acres)]]+Table24[[#This Row],[GAP 1 and 2 (acres)]]+Table24[[#This Row],[Development (acres)]]+Table24[[#This Row],[Agriculture (acres)]])</f>
        <v>0.11876357306600439</v>
      </c>
      <c r="K30" s="2">
        <v>2087511</v>
      </c>
      <c r="L30" s="10">
        <f>Table24[[#This Row],[Unsecured Natural (acres)]]/(Table24[[#This Row],[Unsecured Natural (acres)]]+Table24[[#This Row],[GAP 3 (acres)]]+Table24[[#This Row],[GAP 1 and 2 (acres)]]+Table24[[#This Row],[Development (acres)]]+Table24[[#This Row],[Agriculture (acres)]])</f>
        <v>0.35492272246651546</v>
      </c>
      <c r="M30" s="2">
        <f t="shared" si="6"/>
        <v>5881592.7452149447</v>
      </c>
      <c r="N30" s="7">
        <f t="shared" si="7"/>
        <v>0.44993113672549501</v>
      </c>
      <c r="O30" s="7">
        <f t="shared" si="8"/>
        <v>7.6382541168885709E-2</v>
      </c>
      <c r="P30" s="7">
        <f t="shared" si="9"/>
        <v>0.19514613236632591</v>
      </c>
      <c r="Q30" s="6">
        <f t="shared" si="4"/>
        <v>2.305611751483311</v>
      </c>
      <c r="R30" s="6">
        <f t="shared" si="5"/>
        <v>5.890497739570975</v>
      </c>
    </row>
    <row r="31" spans="1:18" x14ac:dyDescent="0.35">
      <c r="A31" t="s">
        <v>42</v>
      </c>
      <c r="B31" t="s">
        <v>21</v>
      </c>
      <c r="C31" s="2">
        <v>270081</v>
      </c>
      <c r="D31" s="10">
        <f>-Table24[[#This Row],[Agriculture (acres)]]/(Table24[[#This Row],[Unsecured Natural (acres)]]+Table24[[#This Row],[GAP 3 (acres)]]+Table24[[#This Row],[GAP 1 and 2 (acres)]]+Table24[[#This Row],[Development (acres)]]+Table24[[#This Row],[Agriculture (acres)]])</f>
        <v>-4.0893686046126053E-2</v>
      </c>
      <c r="E31" s="2">
        <v>298835</v>
      </c>
      <c r="F31" s="10">
        <f>-Table24[[#This Row],[Development (acres)]]/(Table24[[#This Row],[Unsecured Natural (acres)]]+Table24[[#This Row],[GAP 3 (acres)]]+Table24[[#This Row],[GAP 1 and 2 (acres)]]+Table24[[#This Row],[Development (acres)]]+Table24[[#This Row],[Agriculture (acres)]])</f>
        <v>-4.5247406035945063E-2</v>
      </c>
      <c r="G31" s="2">
        <v>288788</v>
      </c>
      <c r="H31" s="10">
        <f>Table24[[#This Row],[GAP 1 and 2 (acres)]]/(Table24[[#This Row],[Unsecured Natural (acres)]]+Table24[[#This Row],[GAP 3 (acres)]]+Table24[[#This Row],[GAP 1 and 2 (acres)]]+Table24[[#This Row],[Development (acres)]]+Table24[[#This Row],[Agriculture (acres)]])</f>
        <v>4.3726162913676453E-2</v>
      </c>
      <c r="I31" s="2">
        <v>2572385</v>
      </c>
      <c r="J31" s="10">
        <f>Table24[[#This Row],[GAP 3 (acres)]]/(Table24[[#This Row],[Unsecured Natural (acres)]]+Table24[[#This Row],[GAP 3 (acres)]]+Table24[[#This Row],[GAP 1 and 2 (acres)]]+Table24[[#This Row],[Development (acres)]]+Table24[[#This Row],[Agriculture (acres)]])</f>
        <v>0.38949168797421502</v>
      </c>
      <c r="K31" s="2">
        <v>3174378</v>
      </c>
      <c r="L31" s="10">
        <f>Table24[[#This Row],[Unsecured Natural (acres)]]/(Table24[[#This Row],[Unsecured Natural (acres)]]+Table24[[#This Row],[GAP 3 (acres)]]+Table24[[#This Row],[GAP 1 and 2 (acres)]]+Table24[[#This Row],[Development (acres)]]+Table24[[#This Row],[Agriculture (acres)]])</f>
        <v>0.4806410570300374</v>
      </c>
      <c r="M31" s="2">
        <f t="shared" si="6"/>
        <v>6604467.3470767587</v>
      </c>
      <c r="N31" s="7">
        <f t="shared" si="7"/>
        <v>8.6141081363378252E-2</v>
      </c>
      <c r="O31" s="7">
        <f t="shared" si="8"/>
        <v>4.372616061578715E-2</v>
      </c>
      <c r="P31" s="7">
        <f t="shared" si="9"/>
        <v>0.43321783474220116</v>
      </c>
      <c r="Q31" s="6">
        <f t="shared" si="4"/>
        <v>0.19884012606018581</v>
      </c>
      <c r="R31" s="6">
        <f t="shared" si="5"/>
        <v>1.9700126044018449</v>
      </c>
    </row>
    <row r="32" spans="1:18" x14ac:dyDescent="0.35">
      <c r="A32" t="s">
        <v>42</v>
      </c>
      <c r="B32" t="s">
        <v>22</v>
      </c>
      <c r="C32" s="2">
        <v>644242</v>
      </c>
      <c r="D32" s="10">
        <f>-Table24[[#This Row],[Agriculture (acres)]]/(Table24[[#This Row],[Unsecured Natural (acres)]]+Table24[[#This Row],[GAP 3 (acres)]]+Table24[[#This Row],[GAP 1 and 2 (acres)]]+Table24[[#This Row],[Development (acres)]]+Table24[[#This Row],[Agriculture (acres)]])</f>
        <v>-6.202642584806365E-2</v>
      </c>
      <c r="E32" s="2">
        <v>3201023</v>
      </c>
      <c r="F32" s="10">
        <f>-Table24[[#This Row],[Development (acres)]]/(Table24[[#This Row],[Unsecured Natural (acres)]]+Table24[[#This Row],[GAP 3 (acres)]]+Table24[[#This Row],[GAP 1 and 2 (acres)]]+Table24[[#This Row],[Development (acres)]]+Table24[[#This Row],[Agriculture (acres)]])</f>
        <v>-0.30818856229095004</v>
      </c>
      <c r="G32" s="2">
        <v>449132</v>
      </c>
      <c r="H32" s="10">
        <f>Table24[[#This Row],[GAP 1 and 2 (acres)]]/(Table24[[#This Row],[Unsecured Natural (acres)]]+Table24[[#This Row],[GAP 3 (acres)]]+Table24[[#This Row],[GAP 1 and 2 (acres)]]+Table24[[#This Row],[Development (acres)]]+Table24[[#This Row],[Agriculture (acres)]])</f>
        <v>4.3241596626721827E-2</v>
      </c>
      <c r="I32" s="2">
        <v>1030389</v>
      </c>
      <c r="J32" s="10">
        <f>Table24[[#This Row],[GAP 3 (acres)]]/(Table24[[#This Row],[Unsecured Natural (acres)]]+Table24[[#This Row],[GAP 3 (acres)]]+Table24[[#This Row],[GAP 1 and 2 (acres)]]+Table24[[#This Row],[Development (acres)]]+Table24[[#This Row],[Agriculture (acres)]])</f>
        <v>9.9203943398847722E-2</v>
      </c>
      <c r="K32" s="2">
        <v>5061787</v>
      </c>
      <c r="L32" s="10">
        <f>Table24[[#This Row],[Unsecured Natural (acres)]]/(Table24[[#This Row],[Unsecured Natural (acres)]]+Table24[[#This Row],[GAP 3 (acres)]]+Table24[[#This Row],[GAP 1 and 2 (acres)]]+Table24[[#This Row],[Development (acres)]]+Table24[[#This Row],[Agriculture (acres)]])</f>
        <v>0.48733947183541676</v>
      </c>
      <c r="M32" s="2">
        <f t="shared" si="6"/>
        <v>10386572.772230553</v>
      </c>
      <c r="N32" s="7">
        <f t="shared" si="7"/>
        <v>0.37021499028575044</v>
      </c>
      <c r="O32" s="7">
        <f t="shared" si="8"/>
        <v>4.3241597574976344E-2</v>
      </c>
      <c r="P32" s="7">
        <f t="shared" si="9"/>
        <v>0.14244554731251011</v>
      </c>
      <c r="Q32" s="6">
        <f t="shared" si="4"/>
        <v>2.59899318766006</v>
      </c>
      <c r="R32" s="6">
        <f t="shared" si="5"/>
        <v>8.5615476073849113</v>
      </c>
    </row>
    <row r="33" spans="1:18" x14ac:dyDescent="0.35">
      <c r="A33" t="s">
        <v>42</v>
      </c>
      <c r="B33" t="s">
        <v>23</v>
      </c>
      <c r="C33" s="2">
        <v>1178314</v>
      </c>
      <c r="D33" s="10">
        <f>-Table24[[#This Row],[Agriculture (acres)]]/(Table24[[#This Row],[Unsecured Natural (acres)]]+Table24[[#This Row],[GAP 3 (acres)]]+Table24[[#This Row],[GAP 1 and 2 (acres)]]+Table24[[#This Row],[Development (acres)]]+Table24[[#This Row],[Agriculture (acres)]])</f>
        <v>-3.8396458091837643E-2</v>
      </c>
      <c r="E33" s="2">
        <v>1325834</v>
      </c>
      <c r="F33" s="10">
        <f>-Table24[[#This Row],[Development (acres)]]/(Table24[[#This Row],[Unsecured Natural (acres)]]+Table24[[#This Row],[GAP 3 (acres)]]+Table24[[#This Row],[GAP 1 and 2 (acres)]]+Table24[[#This Row],[Development (acres)]]+Table24[[#This Row],[Agriculture (acres)]])</f>
        <v>-4.3203534556776439E-2</v>
      </c>
      <c r="G33" s="2">
        <v>4977499</v>
      </c>
      <c r="H33" s="10">
        <f>Table24[[#This Row],[GAP 1 and 2 (acres)]]/(Table24[[#This Row],[Unsecured Natural (acres)]]+Table24[[#This Row],[GAP 3 (acres)]]+Table24[[#This Row],[GAP 1 and 2 (acres)]]+Table24[[#This Row],[Development (acres)]]+Table24[[#This Row],[Agriculture (acres)]])</f>
        <v>0.16219643639612513</v>
      </c>
      <c r="I33" s="2">
        <v>6245507</v>
      </c>
      <c r="J33" s="10">
        <f>Table24[[#This Row],[GAP 3 (acres)]]/(Table24[[#This Row],[Unsecured Natural (acres)]]+Table24[[#This Row],[GAP 3 (acres)]]+Table24[[#This Row],[GAP 1 and 2 (acres)]]+Table24[[#This Row],[Development (acres)]]+Table24[[#This Row],[Agriculture (acres)]])</f>
        <v>0.20351565693675766</v>
      </c>
      <c r="K33" s="2">
        <v>16960937</v>
      </c>
      <c r="L33" s="10">
        <f>Table24[[#This Row],[Unsecured Natural (acres)]]/(Table24[[#This Row],[Unsecured Natural (acres)]]+Table24[[#This Row],[GAP 3 (acres)]]+Table24[[#This Row],[GAP 1 and 2 (acres)]]+Table24[[#This Row],[Development (acres)]]+Table24[[#This Row],[Agriculture (acres)]])</f>
        <v>0.55268791401850315</v>
      </c>
      <c r="M33" s="2">
        <f t="shared" si="6"/>
        <v>30688091.2841121</v>
      </c>
      <c r="N33" s="7">
        <f t="shared" si="7"/>
        <v>8.1599990641972389E-2</v>
      </c>
      <c r="O33" s="7">
        <f t="shared" si="8"/>
        <v>0.16219643489450128</v>
      </c>
      <c r="P33" s="7">
        <f t="shared" si="9"/>
        <v>0.36571209523242104</v>
      </c>
      <c r="Q33" s="6">
        <f t="shared" si="4"/>
        <v>0.22312631749461775</v>
      </c>
      <c r="R33" s="6">
        <f t="shared" si="5"/>
        <v>0.50309362191735252</v>
      </c>
    </row>
    <row r="34" spans="1:18" x14ac:dyDescent="0.35">
      <c r="A34" t="s">
        <v>42</v>
      </c>
      <c r="B34" t="s">
        <v>24</v>
      </c>
      <c r="C34" s="2">
        <v>3021760</v>
      </c>
      <c r="D34" s="10">
        <f>-Table24[[#This Row],[Agriculture (acres)]]/(Table24[[#This Row],[Unsecured Natural (acres)]]+Table24[[#This Row],[GAP 3 (acres)]]+Table24[[#This Row],[GAP 1 and 2 (acres)]]+Table24[[#This Row],[Development (acres)]]+Table24[[#This Row],[Agriculture (acres)]])</f>
        <v>-0.26292305957463991</v>
      </c>
      <c r="E34" s="2">
        <v>826645</v>
      </c>
      <c r="F34" s="10">
        <f>-Table24[[#This Row],[Development (acres)]]/(Table24[[#This Row],[Unsecured Natural (acres)]]+Table24[[#This Row],[GAP 3 (acres)]]+Table24[[#This Row],[GAP 1 and 2 (acres)]]+Table24[[#This Row],[Development (acres)]]+Table24[[#This Row],[Agriculture (acres)]])</f>
        <v>-7.1926305392247619E-2</v>
      </c>
      <c r="G34" s="2">
        <v>83708</v>
      </c>
      <c r="H34" s="10">
        <f>Table24[[#This Row],[GAP 1 and 2 (acres)]]/(Table24[[#This Row],[Unsecured Natural (acres)]]+Table24[[#This Row],[GAP 3 (acres)]]+Table24[[#This Row],[GAP 1 and 2 (acres)]]+Table24[[#This Row],[Development (acres)]]+Table24[[#This Row],[Agriculture (acres)]])</f>
        <v>7.2834253782146684E-3</v>
      </c>
      <c r="I34" s="2">
        <v>785865</v>
      </c>
      <c r="J34" s="10">
        <f>Table24[[#This Row],[GAP 3 (acres)]]/(Table24[[#This Row],[Unsecured Natural (acres)]]+Table24[[#This Row],[GAP 3 (acres)]]+Table24[[#This Row],[GAP 1 and 2 (acres)]]+Table24[[#This Row],[Development (acres)]]+Table24[[#This Row],[Agriculture (acres)]])</f>
        <v>6.8378041344323959E-2</v>
      </c>
      <c r="K34" s="2">
        <v>6774966</v>
      </c>
      <c r="L34" s="10">
        <f>Table24[[#This Row],[Unsecured Natural (acres)]]/(Table24[[#This Row],[Unsecured Natural (acres)]]+Table24[[#This Row],[GAP 3 (acres)]]+Table24[[#This Row],[GAP 1 and 2 (acres)]]+Table24[[#This Row],[Development (acres)]]+Table24[[#This Row],[Agriculture (acres)]])</f>
        <v>0.58948916831057385</v>
      </c>
      <c r="M34" s="2">
        <f t="shared" si="6"/>
        <v>11492943.7408121</v>
      </c>
      <c r="N34" s="7">
        <f t="shared" si="7"/>
        <v>0.33484934964147045</v>
      </c>
      <c r="O34" s="7">
        <f t="shared" si="8"/>
        <v>7.2834255424698638E-3</v>
      </c>
      <c r="P34" s="7">
        <f t="shared" si="9"/>
        <v>7.5661469062579839E-2</v>
      </c>
      <c r="Q34" s="6">
        <f t="shared" si="4"/>
        <v>4.4256261406460409</v>
      </c>
      <c r="R34" s="6">
        <f t="shared" si="5"/>
        <v>45.974160175849384</v>
      </c>
    </row>
    <row r="35" spans="1:18" x14ac:dyDescent="0.35">
      <c r="A35" t="s">
        <v>42</v>
      </c>
      <c r="B35" t="s">
        <v>25</v>
      </c>
      <c r="C35" s="2">
        <v>2251171</v>
      </c>
      <c r="D35" s="10">
        <f>-Table24[[#This Row],[Agriculture (acres)]]/(Table24[[#This Row],[Unsecured Natural (acres)]]+Table24[[#This Row],[GAP 3 (acres)]]+Table24[[#This Row],[GAP 1 and 2 (acres)]]+Table24[[#This Row],[Development (acres)]]+Table24[[#This Row],[Agriculture (acres)]])</f>
        <v>-0.29115260773250862</v>
      </c>
      <c r="E35" s="2">
        <v>2318614</v>
      </c>
      <c r="F35" s="10">
        <f>-Table24[[#This Row],[Development (acres)]]/(Table24[[#This Row],[Unsecured Natural (acres)]]+Table24[[#This Row],[GAP 3 (acres)]]+Table24[[#This Row],[GAP 1 and 2 (acres)]]+Table24[[#This Row],[Development (acres)]]+Table24[[#This Row],[Agriculture (acres)]])</f>
        <v>-0.29987527043707596</v>
      </c>
      <c r="G35" s="2">
        <v>145612</v>
      </c>
      <c r="H35" s="10">
        <f>Table24[[#This Row],[GAP 1 and 2 (acres)]]/(Table24[[#This Row],[Unsecured Natural (acres)]]+Table24[[#This Row],[GAP 3 (acres)]]+Table24[[#This Row],[GAP 1 and 2 (acres)]]+Table24[[#This Row],[Development (acres)]]+Table24[[#This Row],[Agriculture (acres)]])</f>
        <v>1.8832560261813094E-2</v>
      </c>
      <c r="I35" s="2">
        <v>788860</v>
      </c>
      <c r="J35" s="10">
        <f>Table24[[#This Row],[GAP 3 (acres)]]/(Table24[[#This Row],[Unsecured Natural (acres)]]+Table24[[#This Row],[GAP 3 (acres)]]+Table24[[#This Row],[GAP 1 and 2 (acres)]]+Table24[[#This Row],[Development (acres)]]+Table24[[#This Row],[Agriculture (acres)]])</f>
        <v>0.10202629926196934</v>
      </c>
      <c r="K35" s="2">
        <v>2227671</v>
      </c>
      <c r="L35" s="10">
        <f>Table24[[#This Row],[Unsecured Natural (acres)]]/(Table24[[#This Row],[Unsecured Natural (acres)]]+Table24[[#This Row],[GAP 3 (acres)]]+Table24[[#This Row],[GAP 1 and 2 (acres)]]+Table24[[#This Row],[Development (acres)]]+Table24[[#This Row],[Agriculture (acres)]])</f>
        <v>0.28811326230663298</v>
      </c>
      <c r="M35" s="2">
        <f t="shared" si="6"/>
        <v>7731927.529830982</v>
      </c>
      <c r="N35" s="7">
        <f t="shared" si="7"/>
        <v>0.59102787645337473</v>
      </c>
      <c r="O35" s="7">
        <f t="shared" si="8"/>
        <v>1.8832561406997957E-2</v>
      </c>
      <c r="P35" s="7">
        <f t="shared" si="9"/>
        <v>0.1208588693087489</v>
      </c>
      <c r="Q35" s="6">
        <f t="shared" si="4"/>
        <v>4.8902321310857895</v>
      </c>
      <c r="R35" s="6">
        <f t="shared" si="5"/>
        <v>31.383299453341756</v>
      </c>
    </row>
    <row r="36" spans="1:18" x14ac:dyDescent="0.35">
      <c r="A36" t="s">
        <v>42</v>
      </c>
      <c r="B36" t="s">
        <v>30</v>
      </c>
      <c r="C36" s="2">
        <v>1347102</v>
      </c>
      <c r="D36" s="10">
        <f>-Table24[[#This Row],[Agriculture (acres)]]/(Table24[[#This Row],[Unsecured Natural (acres)]]+Table24[[#This Row],[GAP 3 (acres)]]+Table24[[#This Row],[GAP 1 and 2 (acres)]]+Table24[[#This Row],[Development (acres)]]+Table24[[#This Row],[Agriculture (acres)]])</f>
        <v>-0.16168429876275869</v>
      </c>
      <c r="E36" s="2">
        <v>757576</v>
      </c>
      <c r="F36" s="10">
        <f>-Table24[[#This Row],[Development (acres)]]/(Table24[[#This Row],[Unsecured Natural (acres)]]+Table24[[#This Row],[GAP 3 (acres)]]+Table24[[#This Row],[GAP 1 and 2 (acres)]]+Table24[[#This Row],[Development (acres)]]+Table24[[#This Row],[Agriculture (acres)]])</f>
        <v>-9.0927149035110677E-2</v>
      </c>
      <c r="G36" s="2">
        <v>77298</v>
      </c>
      <c r="H36" s="10">
        <f>Table24[[#This Row],[GAP 1 and 2 (acres)]]/(Table24[[#This Row],[Unsecured Natural (acres)]]+Table24[[#This Row],[GAP 3 (acres)]]+Table24[[#This Row],[GAP 1 and 2 (acres)]]+Table24[[#This Row],[Development (acres)]]+Table24[[#This Row],[Agriculture (acres)]])</f>
        <v>9.2775995624412404E-3</v>
      </c>
      <c r="I36" s="2">
        <v>570455</v>
      </c>
      <c r="J36" s="10">
        <f>Table24[[#This Row],[GAP 3 (acres)]]/(Table24[[#This Row],[Unsecured Natural (acres)]]+Table24[[#This Row],[GAP 3 (acres)]]+Table24[[#This Row],[GAP 1 and 2 (acres)]]+Table24[[#This Row],[Development (acres)]]+Table24[[#This Row],[Agriculture (acres)]])</f>
        <v>6.8468175869911482E-2</v>
      </c>
      <c r="K36" s="2">
        <v>5579250</v>
      </c>
      <c r="L36" s="10">
        <f>Table24[[#This Row],[Unsecured Natural (acres)]]/(Table24[[#This Row],[Unsecured Natural (acres)]]+Table24[[#This Row],[GAP 3 (acres)]]+Table24[[#This Row],[GAP 1 and 2 (acres)]]+Table24[[#This Row],[Development (acres)]]+Table24[[#This Row],[Agriculture (acres)]])</f>
        <v>0.6696427767697779</v>
      </c>
      <c r="M36" s="2">
        <f t="shared" si="6"/>
        <v>8331680.8251343276</v>
      </c>
      <c r="N36" s="7">
        <f t="shared" si="7"/>
        <v>0.25261143369372513</v>
      </c>
      <c r="O36" s="7">
        <f t="shared" si="8"/>
        <v>9.2775997571598965E-3</v>
      </c>
      <c r="P36" s="7">
        <f t="shared" si="9"/>
        <v>7.7745778177617131E-2</v>
      </c>
      <c r="Q36" s="6">
        <f t="shared" si="4"/>
        <v>3.2491983827168691</v>
      </c>
      <c r="R36" s="6">
        <f t="shared" si="5"/>
        <v>27.228104220031565</v>
      </c>
    </row>
    <row r="37" spans="1:18" x14ac:dyDescent="0.35">
      <c r="A37" t="s">
        <v>42</v>
      </c>
      <c r="B37" t="s">
        <v>26</v>
      </c>
      <c r="C37" s="2">
        <v>4559893</v>
      </c>
      <c r="D37" s="10">
        <f>-Table24[[#This Row],[Agriculture (acres)]]/(Table24[[#This Row],[Unsecured Natural (acres)]]+Table24[[#This Row],[GAP 3 (acres)]]+Table24[[#This Row],[GAP 1 and 2 (acres)]]+Table24[[#This Row],[Development (acres)]]+Table24[[#This Row],[Agriculture (acres)]])</f>
        <v>-0.23698993475971358</v>
      </c>
      <c r="E37" s="2">
        <v>1999233</v>
      </c>
      <c r="F37" s="10">
        <f>-Table24[[#This Row],[Development (acres)]]/(Table24[[#This Row],[Unsecured Natural (acres)]]+Table24[[#This Row],[GAP 3 (acres)]]+Table24[[#This Row],[GAP 1 and 2 (acres)]]+Table24[[#This Row],[Development (acres)]]+Table24[[#This Row],[Agriculture (acres)]])</f>
        <v>-0.10390552985332474</v>
      </c>
      <c r="G37" s="2">
        <v>967776</v>
      </c>
      <c r="H37" s="10">
        <f>Table24[[#This Row],[GAP 1 and 2 (acres)]]/(Table24[[#This Row],[Unsecured Natural (acres)]]+Table24[[#This Row],[GAP 3 (acres)]]+Table24[[#This Row],[GAP 1 and 2 (acres)]]+Table24[[#This Row],[Development (acres)]]+Table24[[#This Row],[Agriculture (acres)]])</f>
        <v>5.0297928285162961E-2</v>
      </c>
      <c r="I37" s="2">
        <v>3029790</v>
      </c>
      <c r="J37" s="10">
        <f>Table24[[#This Row],[GAP 3 (acres)]]/(Table24[[#This Row],[Unsecured Natural (acres)]]+Table24[[#This Row],[GAP 3 (acres)]]+Table24[[#This Row],[GAP 1 and 2 (acres)]]+Table24[[#This Row],[Development (acres)]]+Table24[[#This Row],[Agriculture (acres)]])</f>
        <v>0.15746635599467634</v>
      </c>
      <c r="K37" s="2">
        <v>8684180</v>
      </c>
      <c r="L37" s="10">
        <f>Table24[[#This Row],[Unsecured Natural (acres)]]/(Table24[[#This Row],[Unsecured Natural (acres)]]+Table24[[#This Row],[GAP 3 (acres)]]+Table24[[#This Row],[GAP 1 and 2 (acres)]]+Table24[[#This Row],[Development (acres)]]+Table24[[#This Row],[Agriculture (acres)]])</f>
        <v>0.45134025110712239</v>
      </c>
      <c r="M37" s="2">
        <f t="shared" si="6"/>
        <v>19240871.86686882</v>
      </c>
      <c r="N37" s="7">
        <f t="shared" si="7"/>
        <v>0.34089545465475157</v>
      </c>
      <c r="O37" s="7">
        <f t="shared" si="8"/>
        <v>5.0297928633183706E-2</v>
      </c>
      <c r="P37" s="7">
        <f t="shared" si="9"/>
        <v>0.20776428833151808</v>
      </c>
      <c r="Q37" s="6">
        <f t="shared" si="4"/>
        <v>1.6407799145780206</v>
      </c>
      <c r="R37" s="6">
        <f t="shared" si="5"/>
        <v>6.7775249644545843</v>
      </c>
    </row>
    <row r="38" spans="1:18" x14ac:dyDescent="0.35">
      <c r="A38" t="s">
        <v>42</v>
      </c>
      <c r="B38" t="s">
        <v>31</v>
      </c>
      <c r="C38" s="2">
        <v>683187</v>
      </c>
      <c r="D38" s="10">
        <f>-Table24[[#This Row],[Agriculture (acres)]]/(Table24[[#This Row],[Unsecured Natural (acres)]]+Table24[[#This Row],[GAP 3 (acres)]]+Table24[[#This Row],[GAP 1 and 2 (acres)]]+Table24[[#This Row],[Development (acres)]]+Table24[[#This Row],[Agriculture (acres)]])</f>
        <v>-0.13909481593203443</v>
      </c>
      <c r="E38" s="2">
        <v>889571</v>
      </c>
      <c r="F38" s="10">
        <f>-Table24[[#This Row],[Development (acres)]]/(Table24[[#This Row],[Unsecured Natural (acres)]]+Table24[[#This Row],[GAP 3 (acres)]]+Table24[[#This Row],[GAP 1 and 2 (acres)]]+Table24[[#This Row],[Development (acres)]]+Table24[[#This Row],[Agriculture (acres)]])</f>
        <v>-0.18111397685183678</v>
      </c>
      <c r="G38" s="2">
        <v>104915</v>
      </c>
      <c r="H38" s="10">
        <f>Table24[[#This Row],[GAP 1 and 2 (acres)]]/(Table24[[#This Row],[Unsecured Natural (acres)]]+Table24[[#This Row],[GAP 3 (acres)]]+Table24[[#This Row],[GAP 1 and 2 (acres)]]+Table24[[#This Row],[Development (acres)]]+Table24[[#This Row],[Agriculture (acres)]])</f>
        <v>2.1360378071464171E-2</v>
      </c>
      <c r="I38" s="2">
        <v>461279</v>
      </c>
      <c r="J38" s="10">
        <f>Table24[[#This Row],[GAP 3 (acres)]]/(Table24[[#This Row],[Unsecured Natural (acres)]]+Table24[[#This Row],[GAP 3 (acres)]]+Table24[[#This Row],[GAP 1 and 2 (acres)]]+Table24[[#This Row],[Development (acres)]]+Table24[[#This Row],[Agriculture (acres)]])</f>
        <v>9.3915015359356827E-2</v>
      </c>
      <c r="K38" s="2">
        <v>2772712</v>
      </c>
      <c r="L38" s="10">
        <f>Table24[[#This Row],[Unsecured Natural (acres)]]/(Table24[[#This Row],[Unsecured Natural (acres)]]+Table24[[#This Row],[GAP 3 (acres)]]+Table24[[#This Row],[GAP 1 and 2 (acres)]]+Table24[[#This Row],[Development (acres)]]+Table24[[#This Row],[Agriculture (acres)]])</f>
        <v>0.5645158137853078</v>
      </c>
      <c r="M38" s="2">
        <f t="shared" si="6"/>
        <v>4911663.7950666007</v>
      </c>
      <c r="N38" s="7">
        <f t="shared" si="7"/>
        <v>0.32020877782491985</v>
      </c>
      <c r="O38" s="7">
        <f t="shared" si="8"/>
        <v>2.1360378962700842E-2</v>
      </c>
      <c r="P38" s="7">
        <f t="shared" si="9"/>
        <v>0.11527540258946013</v>
      </c>
      <c r="Q38" s="6">
        <f t="shared" si="4"/>
        <v>2.7777722829984071</v>
      </c>
      <c r="R38" s="6">
        <f t="shared" si="5"/>
        <v>14.990783014821522</v>
      </c>
    </row>
    <row r="39" spans="1:18" x14ac:dyDescent="0.35">
      <c r="A39" t="s">
        <v>42</v>
      </c>
      <c r="B39" t="s">
        <v>32</v>
      </c>
      <c r="C39" s="2">
        <v>1468480</v>
      </c>
      <c r="D39" s="10">
        <f>-Table24[[#This Row],[Agriculture (acres)]]/(Table24[[#This Row],[Unsecured Natural (acres)]]+Table24[[#This Row],[GAP 3 (acres)]]+Table24[[#This Row],[GAP 1 and 2 (acres)]]+Table24[[#This Row],[Development (acres)]]+Table24[[#This Row],[Agriculture (acres)]])</f>
        <v>-0.14731887532118912</v>
      </c>
      <c r="E39" s="2">
        <v>1299479</v>
      </c>
      <c r="F39" s="10">
        <f>-Table24[[#This Row],[Development (acres)]]/(Table24[[#This Row],[Unsecured Natural (acres)]]+Table24[[#This Row],[GAP 3 (acres)]]+Table24[[#This Row],[GAP 1 and 2 (acres)]]+Table24[[#This Row],[Development (acres)]]+Table24[[#This Row],[Agriculture (acres)]])</f>
        <v>-0.13036458432086478</v>
      </c>
      <c r="G39" s="2">
        <v>12753</v>
      </c>
      <c r="H39" s="10">
        <f>Table24[[#This Row],[GAP 1 and 2 (acres)]]/(Table24[[#This Row],[Unsecured Natural (acres)]]+Table24[[#This Row],[GAP 3 (acres)]]+Table24[[#This Row],[GAP 1 and 2 (acres)]]+Table24[[#This Row],[Development (acres)]]+Table24[[#This Row],[Agriculture (acres)]])</f>
        <v>1.2793893120581314E-3</v>
      </c>
      <c r="I39" s="2">
        <v>383706</v>
      </c>
      <c r="J39" s="10">
        <f>Table24[[#This Row],[GAP 3 (acres)]]/(Table24[[#This Row],[Unsecured Natural (acres)]]+Table24[[#This Row],[GAP 3 (acres)]]+Table24[[#This Row],[GAP 1 and 2 (acres)]]+Table24[[#This Row],[Development (acres)]]+Table24[[#This Row],[Agriculture (acres)]])</f>
        <v>3.8493637212622708E-2</v>
      </c>
      <c r="K39" s="2">
        <v>6803619</v>
      </c>
      <c r="L39" s="10">
        <f>Table24[[#This Row],[Unsecured Natural (acres)]]/(Table24[[#This Row],[Unsecured Natural (acres)]]+Table24[[#This Row],[GAP 3 (acres)]]+Table24[[#This Row],[GAP 1 and 2 (acres)]]+Table24[[#This Row],[Development (acres)]]+Table24[[#This Row],[Agriculture (acres)]])</f>
        <v>0.68254351383326528</v>
      </c>
      <c r="M39" s="2">
        <f t="shared" si="6"/>
        <v>9968036.7620895673</v>
      </c>
      <c r="N39" s="7">
        <f>SUM(C39:E39)/M39</f>
        <v>0.27768345149049051</v>
      </c>
      <c r="O39" s="7">
        <f t="shared" si="8"/>
        <v>1.2793893425937395E-3</v>
      </c>
      <c r="P39" s="7">
        <f t="shared" si="9"/>
        <v>3.9773027602305999E-2</v>
      </c>
      <c r="Q39" s="6">
        <f t="shared" si="4"/>
        <v>6.9817030260380015</v>
      </c>
      <c r="R39" s="6">
        <f t="shared" si="5"/>
        <v>217.04375441072688</v>
      </c>
    </row>
    <row r="40" spans="1:18" x14ac:dyDescent="0.35">
      <c r="A40" t="s">
        <v>34</v>
      </c>
      <c r="C40" s="2">
        <f>SUBTOTAL(109,Table24[Agriculture (acres)])</f>
        <v>23324266</v>
      </c>
      <c r="D40" s="2"/>
      <c r="E40" s="2">
        <f>SUBTOTAL(109,Table24[Development (acres)])</f>
        <v>17810354</v>
      </c>
      <c r="F40" s="2"/>
      <c r="G40" s="2">
        <f>SUBTOTAL(109,Table24[GAP 1 and 2 (acres)])</f>
        <v>9320746</v>
      </c>
      <c r="H40" s="2"/>
      <c r="I40" s="2">
        <f>SUBTOTAL(109,Table24[GAP 3 (acres)])</f>
        <v>20334401</v>
      </c>
      <c r="J40" s="2"/>
      <c r="K40" s="2">
        <f>SUBTOTAL(109,Table24[Unsecured Natural (acres)])</f>
        <v>84867456</v>
      </c>
      <c r="L40" s="2"/>
      <c r="M40" s="2">
        <f>SUBTOTAL(109,Table24[Total Acres])</f>
        <v>155657220.93844506</v>
      </c>
      <c r="N40" s="7"/>
      <c r="R40" s="6"/>
    </row>
  </sheetData>
  <phoneticPr fontId="1" type="noConversion"/>
  <pageMargins left="0.7" right="0.7" top="0.75" bottom="0.75" header="0.3" footer="0.3"/>
  <pageSetup orientation="portrait" r:id="rId1"/>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93D337-7A14-4CC4-994A-4EE1D0E0D1B5}">
  <dimension ref="B12:AK74"/>
  <sheetViews>
    <sheetView topLeftCell="B1" workbookViewId="0">
      <selection activeCell="D51" sqref="D51"/>
    </sheetView>
  </sheetViews>
  <sheetFormatPr defaultRowHeight="14.5" x14ac:dyDescent="0.35"/>
  <cols>
    <col min="3" max="3" width="25.08984375" customWidth="1"/>
    <col min="4" max="4" width="12.6328125" customWidth="1"/>
    <col min="5" max="7" width="12.1796875" customWidth="1"/>
    <col min="8" max="24" width="10.54296875" customWidth="1"/>
    <col min="25" max="30" width="11.7265625" customWidth="1"/>
    <col min="31" max="31" width="15.90625" customWidth="1"/>
  </cols>
  <sheetData>
    <row r="12" ht="98" customHeight="1" x14ac:dyDescent="0.35"/>
    <row r="13" ht="83.5" customHeight="1" x14ac:dyDescent="0.35"/>
    <row r="17" spans="2:37" ht="48" customHeight="1" thickBot="1" x14ac:dyDescent="0.4"/>
    <row r="18" spans="2:37" ht="15.5" thickTop="1" thickBot="1" x14ac:dyDescent="0.4">
      <c r="H18" s="13" t="s">
        <v>60</v>
      </c>
      <c r="I18" s="14"/>
      <c r="J18" s="14"/>
      <c r="K18" s="14"/>
      <c r="L18" s="14"/>
      <c r="M18" s="14"/>
      <c r="N18" s="14"/>
      <c r="O18" s="14"/>
      <c r="P18" s="14"/>
      <c r="Q18" s="14"/>
      <c r="R18" s="14"/>
      <c r="S18" s="14"/>
      <c r="T18" s="14"/>
      <c r="U18" s="14"/>
      <c r="V18" s="14"/>
      <c r="W18" s="14"/>
      <c r="X18" s="15"/>
      <c r="Y18" s="13" t="s">
        <v>61</v>
      </c>
      <c r="Z18" s="14"/>
      <c r="AA18" s="14"/>
      <c r="AB18" s="14"/>
      <c r="AC18" s="15"/>
      <c r="AD18" s="12"/>
    </row>
    <row r="19" spans="2:37" ht="83" customHeight="1" thickTop="1" x14ac:dyDescent="0.35">
      <c r="B19" t="s">
        <v>86</v>
      </c>
      <c r="C19" t="s">
        <v>0</v>
      </c>
      <c r="D19" s="11" t="s">
        <v>60</v>
      </c>
      <c r="E19" s="11" t="s">
        <v>61</v>
      </c>
      <c r="F19" s="11" t="s">
        <v>88</v>
      </c>
      <c r="G19" s="11" t="s">
        <v>89</v>
      </c>
      <c r="H19" s="11" t="s">
        <v>62</v>
      </c>
      <c r="I19" s="11" t="s">
        <v>63</v>
      </c>
      <c r="J19" s="11" t="s">
        <v>64</v>
      </c>
      <c r="K19" s="11" t="s">
        <v>65</v>
      </c>
      <c r="L19" s="11" t="s">
        <v>66</v>
      </c>
      <c r="M19" s="11" t="s">
        <v>68</v>
      </c>
      <c r="N19" s="11" t="s">
        <v>69</v>
      </c>
      <c r="O19" s="11" t="s">
        <v>97</v>
      </c>
      <c r="P19" s="11" t="s">
        <v>70</v>
      </c>
      <c r="Q19" s="11" t="s">
        <v>71</v>
      </c>
      <c r="R19" s="11" t="s">
        <v>72</v>
      </c>
      <c r="S19" s="11" t="s">
        <v>84</v>
      </c>
      <c r="T19" s="11" t="s">
        <v>73</v>
      </c>
      <c r="U19" s="11" t="s">
        <v>67</v>
      </c>
      <c r="V19" s="11" t="s">
        <v>74</v>
      </c>
      <c r="W19" s="11" t="s">
        <v>75</v>
      </c>
      <c r="X19" s="11" t="s">
        <v>76</v>
      </c>
      <c r="Y19" s="11" t="s">
        <v>77</v>
      </c>
      <c r="Z19" s="11" t="s">
        <v>78</v>
      </c>
      <c r="AA19" s="11" t="s">
        <v>79</v>
      </c>
      <c r="AB19" s="11" t="s">
        <v>80</v>
      </c>
      <c r="AC19" s="11" t="s">
        <v>81</v>
      </c>
      <c r="AD19" s="11" t="s">
        <v>87</v>
      </c>
      <c r="AE19" s="11" t="s">
        <v>85</v>
      </c>
    </row>
    <row r="20" spans="2:37" hidden="1" x14ac:dyDescent="0.35">
      <c r="B20" t="s">
        <v>0</v>
      </c>
      <c r="C20" t="s">
        <v>1</v>
      </c>
      <c r="D20">
        <f>SUM(H20:X20)</f>
        <v>441632</v>
      </c>
      <c r="E20">
        <f>SUM(Y20:AC20)</f>
        <v>64532</v>
      </c>
      <c r="F20" s="2">
        <v>156401</v>
      </c>
      <c r="G20" s="2">
        <v>381320</v>
      </c>
      <c r="I20" s="2">
        <v>3122</v>
      </c>
      <c r="J20" s="2">
        <v>6050</v>
      </c>
      <c r="K20">
        <v>280</v>
      </c>
      <c r="L20">
        <v>197</v>
      </c>
      <c r="Q20">
        <v>581</v>
      </c>
      <c r="R20" s="2">
        <v>223151</v>
      </c>
      <c r="S20">
        <v>323</v>
      </c>
      <c r="T20">
        <v>5</v>
      </c>
      <c r="U20" s="2">
        <v>108553</v>
      </c>
      <c r="V20">
        <v>98</v>
      </c>
      <c r="W20" s="2">
        <v>85055</v>
      </c>
      <c r="X20" s="2">
        <v>14217</v>
      </c>
      <c r="Y20">
        <v>19</v>
      </c>
      <c r="Z20" s="2">
        <v>37957</v>
      </c>
      <c r="AA20" s="2">
        <v>1315</v>
      </c>
      <c r="AB20">
        <v>9</v>
      </c>
      <c r="AC20" s="2">
        <v>25232</v>
      </c>
      <c r="AD20" s="2">
        <v>2645726</v>
      </c>
      <c r="AE20" s="2">
        <v>3183447</v>
      </c>
    </row>
    <row r="21" spans="2:37" hidden="1" x14ac:dyDescent="0.35">
      <c r="B21" t="s">
        <v>0</v>
      </c>
      <c r="C21" t="s">
        <v>9</v>
      </c>
      <c r="D21" s="2">
        <f t="shared" ref="D21:D52" si="0">SUM(H21:X21)</f>
        <v>8145</v>
      </c>
      <c r="E21" s="2">
        <f t="shared" ref="E21:E52" si="1">SUM(Y21:AC21)</f>
        <v>0</v>
      </c>
      <c r="F21">
        <v>1</v>
      </c>
      <c r="G21" s="2">
        <v>8145</v>
      </c>
      <c r="I21" s="2"/>
      <c r="J21" s="2">
        <v>1138</v>
      </c>
      <c r="L21" s="2">
        <v>6919</v>
      </c>
      <c r="R21" s="2">
        <v>88</v>
      </c>
      <c r="U21" s="2"/>
      <c r="W21" s="2"/>
      <c r="X21" s="2"/>
      <c r="Z21" s="2"/>
      <c r="AA21" s="2"/>
      <c r="AC21" s="2">
        <v>0</v>
      </c>
      <c r="AD21" s="2">
        <v>31842</v>
      </c>
      <c r="AE21" s="2">
        <v>39988</v>
      </c>
      <c r="AH21" s="2"/>
    </row>
    <row r="22" spans="2:37" hidden="1" x14ac:dyDescent="0.35">
      <c r="B22" t="s">
        <v>0</v>
      </c>
      <c r="C22" t="s">
        <v>11</v>
      </c>
      <c r="D22" s="2">
        <f t="shared" si="0"/>
        <v>173992</v>
      </c>
      <c r="E22" s="2">
        <f t="shared" si="1"/>
        <v>49208</v>
      </c>
      <c r="F22" s="2">
        <v>62586</v>
      </c>
      <c r="G22" s="2">
        <v>162873</v>
      </c>
      <c r="I22" s="2"/>
      <c r="J22" s="2">
        <v>247</v>
      </c>
      <c r="K22" s="2">
        <v>25244</v>
      </c>
      <c r="L22" s="2">
        <v>92</v>
      </c>
      <c r="Q22" s="2">
        <v>19617</v>
      </c>
      <c r="R22" s="2">
        <v>7043</v>
      </c>
      <c r="S22" s="2">
        <v>24282</v>
      </c>
      <c r="T22" s="2">
        <v>52152</v>
      </c>
      <c r="U22" s="2">
        <v>16691</v>
      </c>
      <c r="W22" s="2">
        <v>22961</v>
      </c>
      <c r="X22" s="2">
        <v>5663</v>
      </c>
      <c r="Y22" s="2">
        <v>8007</v>
      </c>
      <c r="Z22" s="2">
        <v>18829</v>
      </c>
      <c r="AA22" s="2">
        <v>18616</v>
      </c>
      <c r="AC22" s="2">
        <v>3756</v>
      </c>
      <c r="AD22" s="2">
        <v>1041083</v>
      </c>
      <c r="AE22" s="2">
        <v>1266542</v>
      </c>
      <c r="AH22" s="2"/>
    </row>
    <row r="23" spans="2:37" hidden="1" x14ac:dyDescent="0.35">
      <c r="B23" t="s">
        <v>0</v>
      </c>
      <c r="C23" t="s">
        <v>3</v>
      </c>
      <c r="D23" s="2">
        <f t="shared" si="0"/>
        <v>1013168</v>
      </c>
      <c r="E23" s="2">
        <f t="shared" si="1"/>
        <v>254392</v>
      </c>
      <c r="F23" s="2">
        <v>430807</v>
      </c>
      <c r="G23" s="2">
        <v>836789</v>
      </c>
      <c r="I23" s="2">
        <v>15212</v>
      </c>
      <c r="J23" s="2">
        <v>36519</v>
      </c>
      <c r="K23" s="2">
        <v>230</v>
      </c>
      <c r="L23" s="2">
        <v>5434</v>
      </c>
      <c r="O23">
        <v>1</v>
      </c>
      <c r="Q23" s="2"/>
      <c r="R23" s="2">
        <v>106416</v>
      </c>
      <c r="S23" s="2">
        <v>312242</v>
      </c>
      <c r="T23" s="2">
        <v>170380</v>
      </c>
      <c r="U23" s="2">
        <v>245705</v>
      </c>
      <c r="V23" s="2">
        <v>10584</v>
      </c>
      <c r="W23" s="2">
        <v>108682</v>
      </c>
      <c r="X23" s="2">
        <v>1763</v>
      </c>
      <c r="Y23" s="2">
        <v>4430</v>
      </c>
      <c r="Z23" s="2">
        <v>101784</v>
      </c>
      <c r="AA23" s="2">
        <v>45160</v>
      </c>
      <c r="AB23">
        <v>435</v>
      </c>
      <c r="AC23" s="2">
        <v>102583</v>
      </c>
      <c r="AD23" s="2">
        <v>3932977</v>
      </c>
      <c r="AE23" s="2">
        <v>5200573</v>
      </c>
      <c r="AH23" s="2"/>
    </row>
    <row r="24" spans="2:37" hidden="1" x14ac:dyDescent="0.35">
      <c r="B24" t="s">
        <v>0</v>
      </c>
      <c r="C24" t="s">
        <v>12</v>
      </c>
      <c r="D24" s="2">
        <f t="shared" si="0"/>
        <v>793327</v>
      </c>
      <c r="E24" s="2">
        <f t="shared" si="1"/>
        <v>331124</v>
      </c>
      <c r="F24" s="2">
        <v>140329</v>
      </c>
      <c r="G24" s="2">
        <v>987374</v>
      </c>
      <c r="H24">
        <v>519</v>
      </c>
      <c r="I24" s="2">
        <v>73115</v>
      </c>
      <c r="J24" s="2">
        <v>10854</v>
      </c>
      <c r="K24" s="2">
        <v>50426</v>
      </c>
      <c r="L24" s="2">
        <v>41876</v>
      </c>
      <c r="Q24" s="2">
        <v>487612</v>
      </c>
      <c r="R24" s="2">
        <v>644</v>
      </c>
      <c r="S24" s="2"/>
      <c r="T24" s="2">
        <v>17</v>
      </c>
      <c r="U24" s="2">
        <v>99183</v>
      </c>
      <c r="V24" s="2"/>
      <c r="W24" s="2">
        <v>24507</v>
      </c>
      <c r="X24" s="2">
        <v>4574</v>
      </c>
      <c r="Y24" s="2">
        <v>12392</v>
      </c>
      <c r="Z24" s="2">
        <v>201544</v>
      </c>
      <c r="AA24" s="2">
        <v>113515</v>
      </c>
      <c r="AC24" s="2">
        <v>3673</v>
      </c>
      <c r="AD24" s="2">
        <v>5223674</v>
      </c>
      <c r="AE24" s="2">
        <v>6351377</v>
      </c>
      <c r="AH24" s="2"/>
      <c r="AI24" s="2"/>
      <c r="AJ24" s="2"/>
      <c r="AK24" s="2"/>
    </row>
    <row r="25" spans="2:37" hidden="1" x14ac:dyDescent="0.35">
      <c r="B25" t="s">
        <v>0</v>
      </c>
      <c r="C25" t="s">
        <v>4</v>
      </c>
      <c r="D25" s="2">
        <f t="shared" si="0"/>
        <v>1680155</v>
      </c>
      <c r="E25" s="2">
        <f t="shared" si="1"/>
        <v>2589147</v>
      </c>
      <c r="F25" s="2">
        <v>1032797</v>
      </c>
      <c r="G25" s="2">
        <v>3236891</v>
      </c>
      <c r="I25" s="2">
        <v>5</v>
      </c>
      <c r="J25" s="2">
        <v>21081</v>
      </c>
      <c r="K25" s="2">
        <v>64886</v>
      </c>
      <c r="L25" s="2">
        <v>125367</v>
      </c>
      <c r="M25" s="2"/>
      <c r="O25" s="2">
        <v>53771</v>
      </c>
      <c r="Q25" s="2">
        <v>15</v>
      </c>
      <c r="R25" s="2">
        <v>695198</v>
      </c>
      <c r="S25" s="2">
        <v>210357</v>
      </c>
      <c r="T25" s="2">
        <v>112041</v>
      </c>
      <c r="U25" s="2">
        <v>28882</v>
      </c>
      <c r="V25">
        <v>319</v>
      </c>
      <c r="W25" s="2">
        <v>367511</v>
      </c>
      <c r="X25" s="2">
        <v>722</v>
      </c>
      <c r="Y25" s="2">
        <v>29353</v>
      </c>
      <c r="Z25" s="2">
        <v>423725</v>
      </c>
      <c r="AA25" s="2">
        <v>4605</v>
      </c>
      <c r="AC25" s="2">
        <v>2131464</v>
      </c>
      <c r="AD25" s="2">
        <v>16555294</v>
      </c>
      <c r="AE25" s="2">
        <v>20824982</v>
      </c>
      <c r="AH25" s="2"/>
      <c r="AI25" s="2"/>
      <c r="AJ25" s="2"/>
      <c r="AK25" s="2"/>
    </row>
    <row r="26" spans="2:37" hidden="1" x14ac:dyDescent="0.35">
      <c r="B26" t="s">
        <v>0</v>
      </c>
      <c r="C26" t="s">
        <v>5</v>
      </c>
      <c r="D26" s="2">
        <f t="shared" si="0"/>
        <v>1112189</v>
      </c>
      <c r="E26" s="2">
        <f t="shared" si="1"/>
        <v>811122</v>
      </c>
      <c r="F26" s="2">
        <v>720962</v>
      </c>
      <c r="G26" s="2">
        <v>1215293</v>
      </c>
      <c r="I26" s="2">
        <v>6586</v>
      </c>
      <c r="J26" s="2">
        <v>41</v>
      </c>
      <c r="K26" s="2">
        <v>31963</v>
      </c>
      <c r="L26" s="2">
        <v>13991</v>
      </c>
      <c r="O26" s="2">
        <v>735456</v>
      </c>
      <c r="Q26" s="2">
        <v>72223</v>
      </c>
      <c r="R26" s="2">
        <v>8632</v>
      </c>
      <c r="S26" s="2">
        <v>4613</v>
      </c>
      <c r="T26" s="2">
        <v>28981</v>
      </c>
      <c r="U26" s="2">
        <v>89292</v>
      </c>
      <c r="V26">
        <v>39</v>
      </c>
      <c r="W26" s="2">
        <v>117249</v>
      </c>
      <c r="X26" s="2">
        <v>3123</v>
      </c>
      <c r="Y26" s="2">
        <v>63692</v>
      </c>
      <c r="Z26" s="2">
        <v>359385</v>
      </c>
      <c r="AA26" s="2">
        <v>81902</v>
      </c>
      <c r="AB26">
        <v>401</v>
      </c>
      <c r="AC26" s="2">
        <v>305742</v>
      </c>
      <c r="AD26" s="2">
        <v>3994988</v>
      </c>
      <c r="AE26" s="2">
        <v>5931243</v>
      </c>
      <c r="AH26" s="2"/>
      <c r="AI26" s="2"/>
      <c r="AJ26" s="2"/>
      <c r="AK26" s="2"/>
    </row>
    <row r="27" spans="2:37" hidden="1" x14ac:dyDescent="0.35">
      <c r="B27" t="s">
        <v>0</v>
      </c>
      <c r="C27" t="s">
        <v>13</v>
      </c>
      <c r="D27" s="2">
        <f t="shared" si="0"/>
        <v>1131616</v>
      </c>
      <c r="E27" s="2">
        <f t="shared" si="1"/>
        <v>49645</v>
      </c>
      <c r="F27" s="2">
        <v>633409</v>
      </c>
      <c r="G27" s="2">
        <v>547855</v>
      </c>
      <c r="I27" s="2">
        <v>143</v>
      </c>
      <c r="K27" s="2">
        <v>79096</v>
      </c>
      <c r="L27" s="2">
        <v>32467</v>
      </c>
      <c r="O27" s="2"/>
      <c r="Q27" s="2">
        <v>424</v>
      </c>
      <c r="R27" s="2">
        <v>2574</v>
      </c>
      <c r="S27" s="2">
        <v>14</v>
      </c>
      <c r="T27" s="2">
        <v>753649</v>
      </c>
      <c r="U27" s="2">
        <v>186414</v>
      </c>
      <c r="V27" s="2">
        <v>2939</v>
      </c>
      <c r="W27" s="2">
        <v>72859</v>
      </c>
      <c r="X27" s="2">
        <v>1037</v>
      </c>
      <c r="Y27" s="2"/>
      <c r="Z27" s="2">
        <v>47167</v>
      </c>
      <c r="AA27" s="2"/>
      <c r="AC27" s="2">
        <v>2478</v>
      </c>
      <c r="AD27" s="2">
        <v>3661838</v>
      </c>
      <c r="AE27" s="2">
        <v>4843101</v>
      </c>
      <c r="AH27" s="2"/>
      <c r="AI27" s="2"/>
      <c r="AJ27" s="2"/>
      <c r="AK27" s="2"/>
    </row>
    <row r="28" spans="2:37" hidden="1" x14ac:dyDescent="0.35">
      <c r="B28" t="s">
        <v>0</v>
      </c>
      <c r="C28" t="s">
        <v>6</v>
      </c>
      <c r="D28" s="2">
        <f t="shared" si="0"/>
        <v>4983101</v>
      </c>
      <c r="E28" s="2">
        <f t="shared" si="1"/>
        <v>1186715</v>
      </c>
      <c r="F28" s="2">
        <v>3294343</v>
      </c>
      <c r="G28" s="2">
        <v>2875551</v>
      </c>
      <c r="I28" s="2">
        <v>106926</v>
      </c>
      <c r="J28" s="2">
        <v>1247</v>
      </c>
      <c r="K28" s="2">
        <v>24753</v>
      </c>
      <c r="L28" s="2">
        <v>21984</v>
      </c>
      <c r="O28">
        <v>0</v>
      </c>
      <c r="Q28" s="2">
        <v>205422</v>
      </c>
      <c r="R28" s="2">
        <v>54351</v>
      </c>
      <c r="S28" s="2">
        <v>329749</v>
      </c>
      <c r="T28" s="2">
        <v>3770859</v>
      </c>
      <c r="U28" s="2">
        <v>328089</v>
      </c>
      <c r="V28" s="2">
        <v>7769</v>
      </c>
      <c r="W28" s="2">
        <v>128381</v>
      </c>
      <c r="X28" s="2">
        <v>3571</v>
      </c>
      <c r="Y28" s="2">
        <v>53267</v>
      </c>
      <c r="Z28" s="2">
        <v>857341</v>
      </c>
      <c r="AA28" s="2">
        <v>55189</v>
      </c>
      <c r="AC28" s="2">
        <v>220918</v>
      </c>
      <c r="AD28" s="2">
        <v>24886008</v>
      </c>
      <c r="AE28" s="2">
        <v>31055902</v>
      </c>
      <c r="AH28" s="2"/>
      <c r="AI28" s="2"/>
      <c r="AJ28" s="2"/>
      <c r="AK28" s="2"/>
    </row>
    <row r="29" spans="2:37" hidden="1" x14ac:dyDescent="0.35">
      <c r="B29" t="s">
        <v>0</v>
      </c>
      <c r="C29" t="s">
        <v>14</v>
      </c>
      <c r="D29" s="2">
        <f t="shared" si="0"/>
        <v>5022639</v>
      </c>
      <c r="E29" s="2">
        <f t="shared" si="1"/>
        <v>245516</v>
      </c>
      <c r="F29" s="2">
        <v>571297</v>
      </c>
      <c r="G29" s="2">
        <v>4696905</v>
      </c>
      <c r="I29" s="2">
        <v>104554</v>
      </c>
      <c r="J29" s="2">
        <v>555</v>
      </c>
      <c r="K29" s="2">
        <v>15171</v>
      </c>
      <c r="L29" s="2">
        <v>68494</v>
      </c>
      <c r="O29" s="2">
        <v>501863</v>
      </c>
      <c r="P29" s="2"/>
      <c r="Q29" s="2">
        <v>2140889</v>
      </c>
      <c r="R29" s="2">
        <v>19356</v>
      </c>
      <c r="S29" s="2">
        <v>279414</v>
      </c>
      <c r="T29" s="2">
        <v>1521184</v>
      </c>
      <c r="U29" s="2">
        <v>141465</v>
      </c>
      <c r="V29" s="2"/>
      <c r="W29" s="2">
        <v>120206</v>
      </c>
      <c r="X29" s="2">
        <v>109488</v>
      </c>
      <c r="Y29" s="2">
        <v>11476</v>
      </c>
      <c r="Z29" s="2">
        <v>4193</v>
      </c>
      <c r="AA29" s="2">
        <v>481</v>
      </c>
      <c r="AC29" s="2">
        <v>229366</v>
      </c>
      <c r="AD29" s="2">
        <v>23718779</v>
      </c>
      <c r="AE29" s="2">
        <v>28986981</v>
      </c>
      <c r="AH29" s="2"/>
      <c r="AI29" s="2"/>
      <c r="AJ29" s="2"/>
      <c r="AK29" s="2"/>
    </row>
    <row r="30" spans="2:37" hidden="1" x14ac:dyDescent="0.35">
      <c r="B30" t="s">
        <v>0</v>
      </c>
      <c r="C30" t="s">
        <v>7</v>
      </c>
      <c r="D30" s="2">
        <f t="shared" si="0"/>
        <v>100856</v>
      </c>
      <c r="E30" s="2">
        <f t="shared" si="1"/>
        <v>36612</v>
      </c>
      <c r="F30" s="2">
        <v>104794</v>
      </c>
      <c r="G30" s="2">
        <v>32819</v>
      </c>
      <c r="I30" s="2">
        <v>14</v>
      </c>
      <c r="K30" s="2">
        <v>2154</v>
      </c>
      <c r="L30" s="2"/>
      <c r="O30" s="2"/>
      <c r="Q30" s="2"/>
      <c r="R30" s="2">
        <v>47971</v>
      </c>
      <c r="S30" s="2">
        <v>8</v>
      </c>
      <c r="T30" s="2">
        <v>4638</v>
      </c>
      <c r="U30" s="2">
        <v>26184</v>
      </c>
      <c r="W30" s="2">
        <v>17789</v>
      </c>
      <c r="X30" s="2">
        <v>2098</v>
      </c>
      <c r="Y30" s="2">
        <v>629</v>
      </c>
      <c r="Z30" s="2">
        <v>22660</v>
      </c>
      <c r="AA30" s="2">
        <v>4723</v>
      </c>
      <c r="AC30" s="2">
        <v>8600</v>
      </c>
      <c r="AD30" s="2">
        <v>559607</v>
      </c>
      <c r="AE30" s="2">
        <v>697220</v>
      </c>
      <c r="AH30" s="2"/>
      <c r="AI30" s="2"/>
      <c r="AJ30" s="2"/>
      <c r="AK30" s="2"/>
    </row>
    <row r="31" spans="2:37" hidden="1" x14ac:dyDescent="0.35">
      <c r="B31" t="s">
        <v>0</v>
      </c>
      <c r="C31" t="s">
        <v>15</v>
      </c>
      <c r="D31" s="2">
        <f t="shared" si="0"/>
        <v>3216275</v>
      </c>
      <c r="E31" s="2">
        <f t="shared" si="1"/>
        <v>1215928</v>
      </c>
      <c r="F31" s="2">
        <v>1396981</v>
      </c>
      <c r="G31" s="2">
        <v>3035222</v>
      </c>
      <c r="I31" s="2">
        <v>251721</v>
      </c>
      <c r="J31" s="2">
        <v>3623</v>
      </c>
      <c r="K31" s="2">
        <v>127779</v>
      </c>
      <c r="L31" s="2">
        <v>286440</v>
      </c>
      <c r="M31" s="2">
        <v>6283</v>
      </c>
      <c r="N31">
        <v>69</v>
      </c>
      <c r="O31" s="2">
        <v>1673280</v>
      </c>
      <c r="P31">
        <v>155</v>
      </c>
      <c r="Q31" s="2">
        <v>75186</v>
      </c>
      <c r="R31" s="2">
        <v>80921</v>
      </c>
      <c r="S31" s="2">
        <v>109810</v>
      </c>
      <c r="T31" s="2">
        <v>215357</v>
      </c>
      <c r="U31" s="2">
        <v>105783</v>
      </c>
      <c r="W31" s="2">
        <v>106557</v>
      </c>
      <c r="X31" s="2">
        <v>173311</v>
      </c>
      <c r="Y31" s="2">
        <v>17425</v>
      </c>
      <c r="Z31" s="2">
        <v>917694</v>
      </c>
      <c r="AA31" s="2">
        <v>81837</v>
      </c>
      <c r="AC31" s="2">
        <v>198972</v>
      </c>
      <c r="AD31" s="2">
        <v>21184092</v>
      </c>
      <c r="AE31" s="2">
        <v>25616295</v>
      </c>
      <c r="AH31" s="2"/>
      <c r="AI31" s="2"/>
      <c r="AJ31" s="2"/>
      <c r="AK31" s="2"/>
    </row>
    <row r="32" spans="2:37" hidden="1" x14ac:dyDescent="0.35">
      <c r="B32" t="s">
        <v>0</v>
      </c>
      <c r="C32" t="s">
        <v>8</v>
      </c>
      <c r="D32" s="2">
        <f t="shared" si="0"/>
        <v>820698</v>
      </c>
      <c r="E32" s="2">
        <f t="shared" si="1"/>
        <v>512406</v>
      </c>
      <c r="F32" s="2">
        <v>348963</v>
      </c>
      <c r="G32" s="2">
        <v>984140</v>
      </c>
      <c r="I32" s="2">
        <v>327</v>
      </c>
      <c r="J32" s="2"/>
      <c r="K32" s="2">
        <v>34221</v>
      </c>
      <c r="L32" s="2">
        <v>684</v>
      </c>
      <c r="M32" s="2"/>
      <c r="O32" s="2">
        <v>407956</v>
      </c>
      <c r="P32" s="2"/>
      <c r="Q32" s="2">
        <v>404</v>
      </c>
      <c r="R32" s="2">
        <v>2528</v>
      </c>
      <c r="S32" s="2">
        <v>185394</v>
      </c>
      <c r="T32" s="2">
        <v>101596</v>
      </c>
      <c r="U32" s="2">
        <v>48636</v>
      </c>
      <c r="W32" s="2">
        <v>38805</v>
      </c>
      <c r="X32" s="2">
        <v>147</v>
      </c>
      <c r="Y32" s="2">
        <v>8211</v>
      </c>
      <c r="Z32" s="2">
        <v>145884</v>
      </c>
      <c r="AA32" s="2">
        <v>1379</v>
      </c>
      <c r="AC32" s="2">
        <v>356932</v>
      </c>
      <c r="AD32" s="2">
        <v>4819991</v>
      </c>
      <c r="AE32" s="2">
        <v>6153095</v>
      </c>
      <c r="AH32" s="2"/>
      <c r="AI32" s="2"/>
      <c r="AJ32" s="2"/>
      <c r="AK32" s="2"/>
    </row>
    <row r="33" spans="2:37" hidden="1" x14ac:dyDescent="0.35">
      <c r="B33" t="s">
        <v>0</v>
      </c>
      <c r="C33" t="s">
        <v>16</v>
      </c>
      <c r="D33" s="2">
        <f t="shared" si="0"/>
        <v>1728809</v>
      </c>
      <c r="E33" s="2">
        <f t="shared" si="1"/>
        <v>31488</v>
      </c>
      <c r="F33" s="2">
        <v>427075</v>
      </c>
      <c r="G33" s="2">
        <v>1333222</v>
      </c>
      <c r="I33" s="2">
        <v>112764</v>
      </c>
      <c r="K33" s="2">
        <v>19933</v>
      </c>
      <c r="L33" s="2">
        <v>88083</v>
      </c>
      <c r="O33" s="2">
        <v>1046041</v>
      </c>
      <c r="Q33" s="2">
        <v>72873</v>
      </c>
      <c r="R33" s="2">
        <v>2</v>
      </c>
      <c r="S33" s="2"/>
      <c r="T33" s="2">
        <v>350914</v>
      </c>
      <c r="U33" s="2">
        <v>3116</v>
      </c>
      <c r="W33" s="2">
        <v>19046</v>
      </c>
      <c r="X33" s="2">
        <v>16037</v>
      </c>
      <c r="Y33" s="2">
        <v>2016</v>
      </c>
      <c r="Z33" s="2">
        <v>1144</v>
      </c>
      <c r="AA33" s="2">
        <v>10</v>
      </c>
      <c r="AC33" s="2">
        <v>28318</v>
      </c>
      <c r="AD33" s="2">
        <v>13746182</v>
      </c>
      <c r="AE33" s="2">
        <v>15506478</v>
      </c>
      <c r="AH33" s="2"/>
      <c r="AI33" s="2"/>
      <c r="AJ33" s="2"/>
      <c r="AK33" s="2"/>
    </row>
    <row r="34" spans="2:37" x14ac:dyDescent="0.35">
      <c r="B34" t="s">
        <v>83</v>
      </c>
      <c r="C34" t="s">
        <v>38</v>
      </c>
      <c r="D34" s="2">
        <f t="shared" si="0"/>
        <v>22226600</v>
      </c>
      <c r="E34" s="2">
        <f t="shared" si="1"/>
        <v>7377837</v>
      </c>
      <c r="F34" s="2">
        <v>9320745</v>
      </c>
      <c r="G34" s="2">
        <v>20334399</v>
      </c>
      <c r="H34">
        <v>519</v>
      </c>
      <c r="I34" s="2">
        <v>674489</v>
      </c>
      <c r="J34" s="2">
        <v>81355</v>
      </c>
      <c r="K34" s="2">
        <v>476134</v>
      </c>
      <c r="L34" s="2">
        <v>692027</v>
      </c>
      <c r="M34" s="2">
        <v>6283</v>
      </c>
      <c r="N34">
        <v>69</v>
      </c>
      <c r="O34" s="2">
        <v>4418368</v>
      </c>
      <c r="P34">
        <v>155</v>
      </c>
      <c r="Q34" s="2">
        <v>3075246</v>
      </c>
      <c r="R34" s="2">
        <v>1248874</v>
      </c>
      <c r="S34" s="2">
        <v>1456205</v>
      </c>
      <c r="T34" s="2">
        <v>7081774</v>
      </c>
      <c r="U34" s="2">
        <v>1427995</v>
      </c>
      <c r="V34" s="2">
        <v>21748</v>
      </c>
      <c r="W34" s="2">
        <v>1229608</v>
      </c>
      <c r="X34" s="2">
        <v>335751</v>
      </c>
      <c r="Y34" s="2">
        <v>210917</v>
      </c>
      <c r="Z34" s="2">
        <v>3139308</v>
      </c>
      <c r="AA34" s="2">
        <v>408732</v>
      </c>
      <c r="AB34">
        <v>845</v>
      </c>
      <c r="AC34" s="2">
        <v>3618035</v>
      </c>
      <c r="AD34" s="2">
        <v>126002079</v>
      </c>
      <c r="AE34" s="2">
        <v>155657223</v>
      </c>
      <c r="AH34" s="2"/>
      <c r="AI34" s="2"/>
      <c r="AJ34" s="2"/>
      <c r="AK34" s="2"/>
    </row>
    <row r="35" spans="2:37" hidden="1" x14ac:dyDescent="0.35">
      <c r="B35" t="s">
        <v>42</v>
      </c>
      <c r="C35" t="s">
        <v>17</v>
      </c>
      <c r="D35" s="2">
        <f t="shared" si="0"/>
        <v>601178</v>
      </c>
      <c r="E35" s="2">
        <f t="shared" si="1"/>
        <v>771780</v>
      </c>
      <c r="F35" s="2">
        <v>370142</v>
      </c>
      <c r="G35" s="2">
        <v>1003040</v>
      </c>
      <c r="I35">
        <v>5</v>
      </c>
      <c r="J35">
        <v>117</v>
      </c>
      <c r="K35" s="2">
        <v>52990</v>
      </c>
      <c r="L35" s="2">
        <v>61921</v>
      </c>
      <c r="R35" s="2">
        <v>249469</v>
      </c>
      <c r="S35" s="2">
        <v>13133</v>
      </c>
      <c r="T35" s="2">
        <v>77215</v>
      </c>
      <c r="U35" s="2">
        <v>11888</v>
      </c>
      <c r="V35">
        <v>308</v>
      </c>
      <c r="W35" s="2">
        <v>133556</v>
      </c>
      <c r="X35">
        <v>576</v>
      </c>
      <c r="Y35" s="2">
        <v>12821</v>
      </c>
      <c r="Z35" s="2">
        <v>136266</v>
      </c>
      <c r="AA35" s="2">
        <v>1752</v>
      </c>
      <c r="AC35" s="2">
        <v>620941</v>
      </c>
      <c r="AD35" s="2">
        <v>9808477</v>
      </c>
      <c r="AE35" s="2">
        <v>11181659</v>
      </c>
      <c r="AH35" s="2"/>
      <c r="AI35" s="2"/>
      <c r="AJ35" s="2"/>
      <c r="AK35" s="2"/>
    </row>
    <row r="36" spans="2:37" hidden="1" x14ac:dyDescent="0.35">
      <c r="B36" t="s">
        <v>42</v>
      </c>
      <c r="C36" t="s">
        <v>18</v>
      </c>
      <c r="D36" s="2">
        <f t="shared" si="0"/>
        <v>842911</v>
      </c>
      <c r="E36" s="2">
        <f t="shared" si="1"/>
        <v>26989</v>
      </c>
      <c r="F36" s="2">
        <v>469284</v>
      </c>
      <c r="G36" s="2">
        <v>400628</v>
      </c>
      <c r="I36">
        <v>380</v>
      </c>
      <c r="J36" s="2">
        <v>19626</v>
      </c>
      <c r="K36" s="2">
        <v>56731</v>
      </c>
      <c r="L36" s="2">
        <v>16386</v>
      </c>
      <c r="Q36" s="2">
        <v>2366</v>
      </c>
      <c r="R36" s="2">
        <v>2196</v>
      </c>
      <c r="S36" s="2">
        <v>42888</v>
      </c>
      <c r="T36" s="2">
        <v>512789</v>
      </c>
      <c r="U36" s="2">
        <v>131612</v>
      </c>
      <c r="V36" s="2">
        <v>4013</v>
      </c>
      <c r="W36" s="2">
        <v>53472</v>
      </c>
      <c r="X36">
        <v>452</v>
      </c>
      <c r="Y36">
        <v>161</v>
      </c>
      <c r="Z36" s="2">
        <v>6244</v>
      </c>
      <c r="AA36" s="2">
        <v>6372</v>
      </c>
      <c r="AB36">
        <v>406</v>
      </c>
      <c r="AC36" s="2">
        <v>13806</v>
      </c>
      <c r="AD36" s="2">
        <v>2712863</v>
      </c>
      <c r="AE36" s="2">
        <v>3582775</v>
      </c>
      <c r="AH36" s="2"/>
      <c r="AI36" s="2"/>
      <c r="AJ36" s="2"/>
      <c r="AK36" s="2"/>
    </row>
    <row r="37" spans="2:37" hidden="1" x14ac:dyDescent="0.35">
      <c r="B37" t="s">
        <v>42</v>
      </c>
      <c r="C37" t="s">
        <v>27</v>
      </c>
      <c r="D37" s="2">
        <f t="shared" si="0"/>
        <v>786149</v>
      </c>
      <c r="E37" s="2">
        <f t="shared" si="1"/>
        <v>109420</v>
      </c>
      <c r="F37" s="2">
        <v>420527</v>
      </c>
      <c r="G37" s="2">
        <v>475042</v>
      </c>
      <c r="I37">
        <v>143</v>
      </c>
      <c r="J37">
        <v>4</v>
      </c>
      <c r="L37" s="2">
        <v>248566</v>
      </c>
      <c r="O37" s="2">
        <v>345390</v>
      </c>
      <c r="Q37" s="2">
        <v>107555</v>
      </c>
      <c r="R37">
        <v>476</v>
      </c>
      <c r="S37" s="2">
        <v>13680</v>
      </c>
      <c r="T37" s="2">
        <v>27550</v>
      </c>
      <c r="U37" s="2">
        <v>19929</v>
      </c>
      <c r="W37" s="2">
        <v>22275</v>
      </c>
      <c r="X37">
        <v>581</v>
      </c>
      <c r="Y37" s="2">
        <v>1054</v>
      </c>
      <c r="Z37" s="2">
        <v>78693</v>
      </c>
      <c r="AA37" s="2">
        <v>8276</v>
      </c>
      <c r="AC37" s="2">
        <v>21397</v>
      </c>
      <c r="AD37" s="2">
        <v>1746766</v>
      </c>
      <c r="AE37" s="2">
        <v>2642335</v>
      </c>
      <c r="AH37" s="2"/>
      <c r="AI37" s="2"/>
      <c r="AJ37" s="2"/>
      <c r="AK37" s="2"/>
    </row>
    <row r="38" spans="2:37" hidden="1" x14ac:dyDescent="0.35">
      <c r="B38" t="s">
        <v>42</v>
      </c>
      <c r="C38" t="s">
        <v>28</v>
      </c>
      <c r="D38" s="2">
        <f t="shared" si="0"/>
        <v>1667082</v>
      </c>
      <c r="E38" s="2">
        <f t="shared" si="1"/>
        <v>10866</v>
      </c>
      <c r="F38" s="2">
        <v>341828</v>
      </c>
      <c r="G38" s="2">
        <v>1336119</v>
      </c>
      <c r="I38" s="2">
        <v>72403</v>
      </c>
      <c r="J38" s="2">
        <v>1153</v>
      </c>
      <c r="K38" s="2">
        <v>16957</v>
      </c>
      <c r="L38" s="2">
        <v>97130</v>
      </c>
      <c r="O38" s="2">
        <v>505669</v>
      </c>
      <c r="Q38" s="2">
        <v>312304</v>
      </c>
      <c r="R38" s="2">
        <v>1809</v>
      </c>
      <c r="S38" s="2">
        <v>55722</v>
      </c>
      <c r="T38" s="2">
        <v>390100</v>
      </c>
      <c r="U38" s="2">
        <v>11807</v>
      </c>
      <c r="W38" s="2">
        <v>28805</v>
      </c>
      <c r="X38" s="2">
        <v>173223</v>
      </c>
      <c r="Y38">
        <v>505</v>
      </c>
      <c r="Z38" s="2">
        <v>4398</v>
      </c>
      <c r="AA38" s="2">
        <v>1105</v>
      </c>
      <c r="AC38" s="2">
        <v>4858</v>
      </c>
      <c r="AD38" s="2">
        <v>9175852</v>
      </c>
      <c r="AE38" s="2">
        <v>10853800</v>
      </c>
      <c r="AH38" s="2"/>
      <c r="AI38" s="2"/>
      <c r="AJ38" s="2"/>
      <c r="AK38" s="2"/>
    </row>
    <row r="39" spans="2:37" hidden="1" x14ac:dyDescent="0.35">
      <c r="B39" t="s">
        <v>42</v>
      </c>
      <c r="C39" t="s">
        <v>19</v>
      </c>
      <c r="D39" s="2">
        <f t="shared" si="0"/>
        <v>461721</v>
      </c>
      <c r="E39" s="2">
        <f t="shared" si="1"/>
        <v>102051</v>
      </c>
      <c r="F39" s="2">
        <v>137344</v>
      </c>
      <c r="G39" s="2">
        <v>426428</v>
      </c>
      <c r="I39" s="2">
        <v>100092</v>
      </c>
      <c r="J39">
        <v>89</v>
      </c>
      <c r="K39" s="2">
        <v>27136</v>
      </c>
      <c r="L39">
        <v>35</v>
      </c>
      <c r="O39">
        <v>119</v>
      </c>
      <c r="Q39" s="2">
        <v>11023</v>
      </c>
      <c r="R39" s="2">
        <v>21356</v>
      </c>
      <c r="S39" s="2">
        <v>41476</v>
      </c>
      <c r="T39" s="2">
        <v>197616</v>
      </c>
      <c r="U39" s="2">
        <v>31461</v>
      </c>
      <c r="V39">
        <v>820</v>
      </c>
      <c r="W39" s="2">
        <v>30259</v>
      </c>
      <c r="X39">
        <v>239</v>
      </c>
      <c r="Y39" s="2">
        <v>40595</v>
      </c>
      <c r="Z39" s="2">
        <v>13013</v>
      </c>
      <c r="AA39">
        <v>42</v>
      </c>
      <c r="AC39" s="2">
        <v>48401</v>
      </c>
      <c r="AD39" s="2">
        <v>8923892</v>
      </c>
      <c r="AE39" s="2">
        <v>9487664</v>
      </c>
      <c r="AH39" s="2"/>
      <c r="AI39" s="2"/>
      <c r="AJ39" s="2"/>
      <c r="AK39" s="2"/>
    </row>
    <row r="40" spans="2:37" hidden="1" x14ac:dyDescent="0.35">
      <c r="B40" t="s">
        <v>42</v>
      </c>
      <c r="C40" t="s">
        <v>20</v>
      </c>
      <c r="D40" s="2">
        <f t="shared" si="0"/>
        <v>142061</v>
      </c>
      <c r="E40" s="2">
        <f t="shared" si="1"/>
        <v>9218</v>
      </c>
      <c r="F40" s="2">
        <v>24889</v>
      </c>
      <c r="G40" s="2">
        <v>126389</v>
      </c>
      <c r="I40" s="2">
        <v>12888</v>
      </c>
      <c r="K40" s="2">
        <v>9004</v>
      </c>
      <c r="Q40" s="2">
        <v>1154</v>
      </c>
      <c r="R40" s="2">
        <v>1327</v>
      </c>
      <c r="S40" s="2">
        <v>19692</v>
      </c>
      <c r="T40" s="2">
        <v>85505</v>
      </c>
      <c r="U40" s="2">
        <v>5116</v>
      </c>
      <c r="W40" s="2">
        <v>6647</v>
      </c>
      <c r="X40">
        <v>728</v>
      </c>
      <c r="Y40" s="2">
        <v>8257</v>
      </c>
      <c r="Z40">
        <v>87</v>
      </c>
      <c r="AC40">
        <v>874</v>
      </c>
      <c r="AD40" s="2">
        <v>2519865</v>
      </c>
      <c r="AE40" s="2">
        <v>2671142</v>
      </c>
      <c r="AH40" s="2"/>
      <c r="AI40" s="2"/>
      <c r="AJ40" s="2"/>
      <c r="AK40" s="2"/>
    </row>
    <row r="41" spans="2:37" hidden="1" x14ac:dyDescent="0.35">
      <c r="B41" t="s">
        <v>42</v>
      </c>
      <c r="C41" t="s">
        <v>29</v>
      </c>
      <c r="D41" s="2">
        <f t="shared" si="0"/>
        <v>848265</v>
      </c>
      <c r="E41" s="2">
        <f t="shared" si="1"/>
        <v>294320</v>
      </c>
      <c r="F41" s="2">
        <v>449251</v>
      </c>
      <c r="G41" s="2">
        <v>698519</v>
      </c>
      <c r="I41" s="2">
        <v>51651</v>
      </c>
      <c r="J41">
        <v>844</v>
      </c>
      <c r="K41" s="2">
        <v>186100</v>
      </c>
      <c r="L41" s="2">
        <v>8345</v>
      </c>
      <c r="M41" s="2">
        <v>6283</v>
      </c>
      <c r="P41">
        <v>155</v>
      </c>
      <c r="Q41" s="2">
        <v>214642</v>
      </c>
      <c r="R41" s="2">
        <v>35768</v>
      </c>
      <c r="S41" s="2">
        <v>42496</v>
      </c>
      <c r="T41" s="2">
        <v>157147</v>
      </c>
      <c r="U41" s="2">
        <v>39270</v>
      </c>
      <c r="W41" s="2">
        <v>100942</v>
      </c>
      <c r="X41" s="2">
        <v>4622</v>
      </c>
      <c r="Y41" s="2">
        <v>20946</v>
      </c>
      <c r="Z41" s="2">
        <v>186039</v>
      </c>
      <c r="AA41" s="2">
        <v>48659</v>
      </c>
      <c r="AC41" s="2">
        <v>38676</v>
      </c>
      <c r="AD41" s="2">
        <v>4733823</v>
      </c>
      <c r="AE41" s="2">
        <v>5881592</v>
      </c>
    </row>
    <row r="42" spans="2:37" hidden="1" x14ac:dyDescent="0.35">
      <c r="B42" t="s">
        <v>42</v>
      </c>
      <c r="C42" t="s">
        <v>21</v>
      </c>
      <c r="D42" s="2">
        <f t="shared" si="0"/>
        <v>2729253</v>
      </c>
      <c r="E42" s="2">
        <f t="shared" si="1"/>
        <v>131905</v>
      </c>
      <c r="F42" s="2">
        <v>288788</v>
      </c>
      <c r="G42" s="2">
        <v>2572385</v>
      </c>
      <c r="I42" s="2">
        <v>15504</v>
      </c>
      <c r="J42">
        <v>48</v>
      </c>
      <c r="K42">
        <v>14</v>
      </c>
      <c r="L42" s="2">
        <v>26324</v>
      </c>
      <c r="O42" s="2">
        <v>501863</v>
      </c>
      <c r="Q42" s="2">
        <v>1310048</v>
      </c>
      <c r="R42" s="2">
        <v>5512</v>
      </c>
      <c r="S42" s="2">
        <v>142941</v>
      </c>
      <c r="T42" s="2">
        <v>622914</v>
      </c>
      <c r="U42" s="2">
        <v>10708</v>
      </c>
      <c r="W42" s="2">
        <v>53195</v>
      </c>
      <c r="X42" s="2">
        <v>40182</v>
      </c>
      <c r="Y42">
        <v>794</v>
      </c>
      <c r="Z42" s="2">
        <v>6652</v>
      </c>
      <c r="AC42" s="2">
        <v>124459</v>
      </c>
      <c r="AD42" s="2">
        <v>3743295</v>
      </c>
      <c r="AE42" s="2">
        <v>6604468</v>
      </c>
    </row>
    <row r="43" spans="2:37" hidden="1" x14ac:dyDescent="0.35">
      <c r="B43" t="s">
        <v>42</v>
      </c>
      <c r="C43" t="s">
        <v>22</v>
      </c>
      <c r="D43" s="2">
        <f t="shared" si="0"/>
        <v>1123694</v>
      </c>
      <c r="E43" s="2">
        <f t="shared" si="1"/>
        <v>335517</v>
      </c>
      <c r="F43" s="2">
        <v>449132</v>
      </c>
      <c r="G43" s="2">
        <v>1030389</v>
      </c>
      <c r="I43" s="2">
        <v>9437</v>
      </c>
      <c r="J43" s="2">
        <v>13878</v>
      </c>
      <c r="K43" s="2">
        <v>9160</v>
      </c>
      <c r="L43" s="2">
        <v>3441</v>
      </c>
      <c r="O43" s="2">
        <v>3750</v>
      </c>
      <c r="Q43" s="2">
        <v>5534</v>
      </c>
      <c r="R43" s="2">
        <v>295886</v>
      </c>
      <c r="S43" s="2">
        <v>120406</v>
      </c>
      <c r="T43" s="2">
        <v>102630</v>
      </c>
      <c r="U43" s="2">
        <v>370622</v>
      </c>
      <c r="V43" s="2">
        <v>2922</v>
      </c>
      <c r="W43" s="2">
        <v>174240</v>
      </c>
      <c r="X43" s="2">
        <v>11788</v>
      </c>
      <c r="Y43" s="2">
        <v>15756</v>
      </c>
      <c r="Z43" s="2">
        <v>115192</v>
      </c>
      <c r="AA43" s="2">
        <v>60847</v>
      </c>
      <c r="AB43">
        <v>431</v>
      </c>
      <c r="AC43" s="2">
        <v>143291</v>
      </c>
      <c r="AD43" s="2">
        <v>8907052</v>
      </c>
      <c r="AE43" s="2">
        <v>10386573</v>
      </c>
    </row>
    <row r="44" spans="2:37" hidden="1" x14ac:dyDescent="0.35">
      <c r="B44" t="s">
        <v>42</v>
      </c>
      <c r="C44" t="s">
        <v>23</v>
      </c>
      <c r="D44" s="2">
        <f t="shared" si="0"/>
        <v>7029193</v>
      </c>
      <c r="E44" s="2">
        <f t="shared" si="1"/>
        <v>4169225</v>
      </c>
      <c r="F44" s="2">
        <v>4977499</v>
      </c>
      <c r="G44" s="2">
        <v>6245507</v>
      </c>
      <c r="I44" s="2">
        <v>22278</v>
      </c>
      <c r="J44" s="2">
        <v>31181</v>
      </c>
      <c r="K44" s="2">
        <v>67290</v>
      </c>
      <c r="L44" s="2">
        <v>86276</v>
      </c>
      <c r="O44" s="2">
        <v>1193316</v>
      </c>
      <c r="Q44" s="2">
        <v>249353</v>
      </c>
      <c r="R44" s="2">
        <v>559922</v>
      </c>
      <c r="S44" s="2">
        <v>696708</v>
      </c>
      <c r="T44" s="2">
        <v>3317985</v>
      </c>
      <c r="U44" s="2">
        <v>299200</v>
      </c>
      <c r="V44" s="2">
        <v>9592</v>
      </c>
      <c r="W44" s="2">
        <v>482594</v>
      </c>
      <c r="X44" s="2">
        <v>13498</v>
      </c>
      <c r="Y44" s="2">
        <v>77328</v>
      </c>
      <c r="Z44" s="2">
        <v>1704041</v>
      </c>
      <c r="AA44" s="2">
        <v>85212</v>
      </c>
      <c r="AB44">
        <v>8</v>
      </c>
      <c r="AC44" s="2">
        <v>2302636</v>
      </c>
      <c r="AD44" s="2">
        <v>19465085</v>
      </c>
      <c r="AE44" s="2">
        <v>30688091</v>
      </c>
    </row>
    <row r="45" spans="2:37" hidden="1" x14ac:dyDescent="0.35">
      <c r="B45" t="s">
        <v>42</v>
      </c>
      <c r="C45" t="s">
        <v>24</v>
      </c>
      <c r="D45" s="2">
        <f t="shared" si="0"/>
        <v>789140</v>
      </c>
      <c r="E45" s="2">
        <f t="shared" si="1"/>
        <v>80431</v>
      </c>
      <c r="F45" s="2">
        <v>83708</v>
      </c>
      <c r="G45" s="2">
        <v>785865</v>
      </c>
      <c r="I45" s="2">
        <v>1797</v>
      </c>
      <c r="J45">
        <v>14</v>
      </c>
      <c r="L45" s="2">
        <v>10036</v>
      </c>
      <c r="Q45" s="2">
        <v>17349</v>
      </c>
      <c r="R45" s="2">
        <v>12466</v>
      </c>
      <c r="S45" s="2">
        <v>41376</v>
      </c>
      <c r="T45" s="2">
        <v>531030</v>
      </c>
      <c r="U45" s="2">
        <v>151248</v>
      </c>
      <c r="V45" s="2">
        <v>1147</v>
      </c>
      <c r="W45" s="2">
        <v>17345</v>
      </c>
      <c r="X45" s="2">
        <v>5332</v>
      </c>
      <c r="Y45" s="2">
        <v>9787</v>
      </c>
      <c r="Z45" s="2">
        <v>2005</v>
      </c>
      <c r="AA45" s="2">
        <v>40040</v>
      </c>
      <c r="AC45" s="2">
        <v>28599</v>
      </c>
      <c r="AD45" s="2">
        <v>10623371</v>
      </c>
      <c r="AE45" s="2">
        <v>11492943</v>
      </c>
    </row>
    <row r="46" spans="2:37" hidden="1" x14ac:dyDescent="0.35">
      <c r="B46" t="s">
        <v>42</v>
      </c>
      <c r="C46" t="s">
        <v>25</v>
      </c>
      <c r="D46" s="2">
        <f t="shared" si="0"/>
        <v>487372</v>
      </c>
      <c r="E46" s="2">
        <f t="shared" si="1"/>
        <v>446725</v>
      </c>
      <c r="F46" s="2">
        <v>145612</v>
      </c>
      <c r="G46" s="2">
        <v>788860</v>
      </c>
      <c r="I46" s="2">
        <v>6367</v>
      </c>
      <c r="J46">
        <v>955</v>
      </c>
      <c r="K46" s="2">
        <v>7922</v>
      </c>
      <c r="L46" s="2">
        <v>23457</v>
      </c>
      <c r="Q46" s="2">
        <v>60539</v>
      </c>
      <c r="R46" s="2">
        <v>4920</v>
      </c>
      <c r="S46" s="2">
        <v>46670</v>
      </c>
      <c r="T46" s="2">
        <v>64142</v>
      </c>
      <c r="U46" s="2">
        <v>192718</v>
      </c>
      <c r="V46" s="2">
        <v>2922</v>
      </c>
      <c r="W46" s="2">
        <v>32566</v>
      </c>
      <c r="X46" s="2">
        <v>44194</v>
      </c>
      <c r="Y46" s="2">
        <v>1133</v>
      </c>
      <c r="Z46" s="2">
        <v>255883</v>
      </c>
      <c r="AA46" s="2">
        <v>81609</v>
      </c>
      <c r="AC46" s="2">
        <v>108100</v>
      </c>
      <c r="AD46" s="2">
        <v>6797457</v>
      </c>
      <c r="AE46" s="2">
        <v>7731929</v>
      </c>
    </row>
    <row r="47" spans="2:37" hidden="1" x14ac:dyDescent="0.35">
      <c r="B47" t="s">
        <v>42</v>
      </c>
      <c r="C47" t="s">
        <v>30</v>
      </c>
      <c r="D47" s="2">
        <f t="shared" si="0"/>
        <v>362034</v>
      </c>
      <c r="E47" s="2">
        <f t="shared" si="1"/>
        <v>285718</v>
      </c>
      <c r="F47" s="2">
        <v>77298</v>
      </c>
      <c r="G47" s="2">
        <v>570455</v>
      </c>
      <c r="I47" s="2">
        <v>138647</v>
      </c>
      <c r="L47" s="2">
        <v>19339</v>
      </c>
      <c r="O47" s="2">
        <v>5997</v>
      </c>
      <c r="Q47" s="2">
        <v>47722</v>
      </c>
      <c r="R47" s="2">
        <v>42408</v>
      </c>
      <c r="S47" s="2">
        <v>36483</v>
      </c>
      <c r="T47" s="2">
        <v>38449</v>
      </c>
      <c r="U47" s="2">
        <v>23220</v>
      </c>
      <c r="W47" s="2">
        <v>2353</v>
      </c>
      <c r="X47" s="2">
        <v>7416</v>
      </c>
      <c r="Y47" s="2">
        <v>10915</v>
      </c>
      <c r="Z47" s="2">
        <v>235202</v>
      </c>
      <c r="AA47" s="2">
        <v>16129</v>
      </c>
      <c r="AC47" s="2">
        <v>23472</v>
      </c>
      <c r="AD47" s="2">
        <v>7683928</v>
      </c>
      <c r="AE47" s="2">
        <v>8331680</v>
      </c>
    </row>
    <row r="48" spans="2:37" hidden="1" x14ac:dyDescent="0.35">
      <c r="B48" t="s">
        <v>42</v>
      </c>
      <c r="C48" t="s">
        <v>26</v>
      </c>
      <c r="D48" s="2">
        <f t="shared" si="0"/>
        <v>3622369</v>
      </c>
      <c r="E48" s="2">
        <f t="shared" si="1"/>
        <v>375195</v>
      </c>
      <c r="F48" s="2">
        <v>967776</v>
      </c>
      <c r="G48" s="2">
        <v>3029790</v>
      </c>
      <c r="I48" s="2">
        <v>50480</v>
      </c>
      <c r="J48" s="2">
        <v>1980</v>
      </c>
      <c r="K48" s="2">
        <v>11349</v>
      </c>
      <c r="L48" s="2">
        <v>72842</v>
      </c>
      <c r="O48" s="2">
        <v>1862265</v>
      </c>
      <c r="Q48" s="2">
        <v>672496</v>
      </c>
      <c r="R48" s="2">
        <v>8477</v>
      </c>
      <c r="S48" s="2">
        <v>93525</v>
      </c>
      <c r="T48" s="2">
        <v>716294</v>
      </c>
      <c r="U48" s="2">
        <v>50351</v>
      </c>
      <c r="V48">
        <v>24</v>
      </c>
      <c r="W48" s="2">
        <v>60353</v>
      </c>
      <c r="X48" s="2">
        <v>21933</v>
      </c>
      <c r="Y48" s="2">
        <v>7852</v>
      </c>
      <c r="Z48" s="2">
        <v>257636</v>
      </c>
      <c r="AA48" s="2">
        <v>15726</v>
      </c>
      <c r="AC48" s="2">
        <v>93981</v>
      </c>
      <c r="AD48" s="2">
        <v>15243305</v>
      </c>
      <c r="AE48" s="2">
        <v>19240871</v>
      </c>
    </row>
    <row r="49" spans="2:31" hidden="1" x14ac:dyDescent="0.35">
      <c r="B49" t="s">
        <v>42</v>
      </c>
      <c r="C49" t="s">
        <v>31</v>
      </c>
      <c r="D49" s="2">
        <f t="shared" si="0"/>
        <v>339380</v>
      </c>
      <c r="E49" s="2">
        <f t="shared" si="1"/>
        <v>226814</v>
      </c>
      <c r="F49" s="2">
        <v>104915</v>
      </c>
      <c r="G49" s="2">
        <v>461279</v>
      </c>
      <c r="H49">
        <v>519</v>
      </c>
      <c r="I49" s="2">
        <v>121435</v>
      </c>
      <c r="J49" s="2">
        <v>11460</v>
      </c>
      <c r="K49" s="2">
        <v>28518</v>
      </c>
      <c r="L49" s="2">
        <v>17263</v>
      </c>
      <c r="N49">
        <v>69</v>
      </c>
      <c r="Q49" s="2">
        <v>59887</v>
      </c>
      <c r="R49" s="2">
        <v>3517</v>
      </c>
      <c r="S49" s="2">
        <v>16260</v>
      </c>
      <c r="T49" s="2">
        <v>18200</v>
      </c>
      <c r="U49" s="2">
        <v>39907</v>
      </c>
      <c r="W49" s="2">
        <v>19103</v>
      </c>
      <c r="X49" s="2">
        <v>3242</v>
      </c>
      <c r="Y49" s="2">
        <v>2537</v>
      </c>
      <c r="Z49" s="2">
        <v>137598</v>
      </c>
      <c r="AA49" s="2">
        <v>42963</v>
      </c>
      <c r="AC49" s="2">
        <v>43716</v>
      </c>
      <c r="AD49" s="2">
        <v>4345470</v>
      </c>
      <c r="AE49" s="2">
        <v>4911664</v>
      </c>
    </row>
    <row r="50" spans="2:31" hidden="1" x14ac:dyDescent="0.35">
      <c r="B50" t="s">
        <v>42</v>
      </c>
      <c r="C50" t="s">
        <v>32</v>
      </c>
      <c r="D50" s="2">
        <f t="shared" si="0"/>
        <v>394797</v>
      </c>
      <c r="E50" s="2">
        <f t="shared" si="1"/>
        <v>1660</v>
      </c>
      <c r="F50" s="2">
        <v>12753</v>
      </c>
      <c r="G50" s="2">
        <v>383706</v>
      </c>
      <c r="I50" s="2">
        <v>70981</v>
      </c>
      <c r="J50">
        <v>6</v>
      </c>
      <c r="K50" s="2">
        <v>2963</v>
      </c>
      <c r="L50">
        <v>664</v>
      </c>
      <c r="Q50" s="2">
        <v>3273</v>
      </c>
      <c r="R50" s="2">
        <v>3366</v>
      </c>
      <c r="S50" s="2">
        <v>32750</v>
      </c>
      <c r="T50" s="2">
        <v>222209</v>
      </c>
      <c r="U50" s="2">
        <v>38937</v>
      </c>
      <c r="W50" s="2">
        <v>11904</v>
      </c>
      <c r="X50" s="2">
        <v>7744</v>
      </c>
      <c r="Y50">
        <v>475</v>
      </c>
      <c r="Z50">
        <v>357</v>
      </c>
      <c r="AC50">
        <v>828</v>
      </c>
      <c r="AD50" s="2">
        <v>9571578</v>
      </c>
      <c r="AE50" s="2">
        <v>9968037</v>
      </c>
    </row>
    <row r="51" spans="2:31" hidden="1" x14ac:dyDescent="0.35">
      <c r="B51" t="s">
        <v>41</v>
      </c>
      <c r="C51" t="s">
        <v>82</v>
      </c>
      <c r="D51" s="2">
        <f t="shared" si="0"/>
        <v>12074802</v>
      </c>
      <c r="E51" s="2">
        <f t="shared" si="1"/>
        <v>1922909</v>
      </c>
      <c r="F51" s="2">
        <v>3231678</v>
      </c>
      <c r="G51" s="2">
        <v>10771594</v>
      </c>
      <c r="H51">
        <v>519</v>
      </c>
      <c r="I51" s="2">
        <v>542298</v>
      </c>
      <c r="J51" s="2">
        <v>16416</v>
      </c>
      <c r="K51" s="2">
        <v>317649</v>
      </c>
      <c r="L51" s="2">
        <v>524370</v>
      </c>
      <c r="M51" s="2">
        <v>6283</v>
      </c>
      <c r="N51">
        <v>69</v>
      </c>
      <c r="O51" s="2">
        <v>3221184</v>
      </c>
      <c r="P51">
        <v>155</v>
      </c>
      <c r="Q51" s="2">
        <v>2796601</v>
      </c>
      <c r="R51" s="2">
        <v>110627</v>
      </c>
      <c r="S51" s="2">
        <v>413519</v>
      </c>
      <c r="T51" s="2">
        <v>2893273</v>
      </c>
      <c r="U51" s="2">
        <v>552653</v>
      </c>
      <c r="V51" s="2">
        <v>2939</v>
      </c>
      <c r="W51" s="2">
        <v>366137</v>
      </c>
      <c r="X51" s="2">
        <v>310110</v>
      </c>
      <c r="Y51" s="2">
        <v>51316</v>
      </c>
      <c r="Z51" s="2">
        <v>1190571</v>
      </c>
      <c r="AA51" s="2">
        <v>214458</v>
      </c>
      <c r="AC51" s="2">
        <v>466564</v>
      </c>
      <c r="AD51" s="2">
        <v>68607490</v>
      </c>
      <c r="AE51" s="2">
        <v>82610762</v>
      </c>
    </row>
    <row r="52" spans="2:31" hidden="1" x14ac:dyDescent="0.35">
      <c r="B52" t="s">
        <v>41</v>
      </c>
      <c r="C52" t="s">
        <v>2</v>
      </c>
      <c r="D52" s="2">
        <f t="shared" si="0"/>
        <v>10151800</v>
      </c>
      <c r="E52" s="2">
        <f t="shared" si="1"/>
        <v>5454928</v>
      </c>
      <c r="F52" s="2">
        <v>6089067</v>
      </c>
      <c r="G52" s="2">
        <v>9562805</v>
      </c>
      <c r="I52" s="2">
        <v>132192</v>
      </c>
      <c r="J52" s="2">
        <v>64939</v>
      </c>
      <c r="K52" s="2">
        <v>158485</v>
      </c>
      <c r="L52" s="2">
        <v>167657</v>
      </c>
      <c r="O52" s="2">
        <v>1197184</v>
      </c>
      <c r="Q52" s="2">
        <v>278645</v>
      </c>
      <c r="R52" s="2">
        <v>1138247</v>
      </c>
      <c r="S52" s="2">
        <v>1042686</v>
      </c>
      <c r="T52" s="2">
        <v>4188501</v>
      </c>
      <c r="U52" s="2">
        <v>875342</v>
      </c>
      <c r="V52" s="2">
        <v>18810</v>
      </c>
      <c r="W52" s="2">
        <v>863471</v>
      </c>
      <c r="X52" s="2">
        <v>25641</v>
      </c>
      <c r="Y52" s="2">
        <v>159601</v>
      </c>
      <c r="Z52" s="2">
        <v>1948737</v>
      </c>
      <c r="AA52" s="2">
        <v>194274</v>
      </c>
      <c r="AB52">
        <v>845</v>
      </c>
      <c r="AC52" s="2">
        <v>3151471</v>
      </c>
      <c r="AD52" s="2">
        <v>57394590</v>
      </c>
      <c r="AE52" s="2">
        <v>73046461</v>
      </c>
    </row>
    <row r="53" spans="2:31" x14ac:dyDescent="0.35">
      <c r="B53" t="s">
        <v>34</v>
      </c>
      <c r="D53" s="2">
        <f>SUBTOTAL(109,Table4[Fee Conservation])</f>
        <v>22226600</v>
      </c>
      <c r="E53" s="2">
        <f>SUBTOTAL(109,Table4[Easement Conservation])</f>
        <v>7377837</v>
      </c>
      <c r="F53" s="2">
        <f>SUBTOTAL(109,Table4[Conserved for Nature (Gap 1 and 2)])</f>
        <v>9320745</v>
      </c>
      <c r="G53" s="2">
        <f>SUBTOTAL(109,Table4[Conserved for Multiple Uses (GAP 3)])</f>
        <v>20334399</v>
      </c>
      <c r="H53">
        <f>SUBTOTAL(109,Table4[Federal: Bureau of Land Management])</f>
        <v>519</v>
      </c>
      <c r="I53" s="2">
        <f>SUBTOTAL(109,Table4[Federal: Department of Defense])</f>
        <v>674489</v>
      </c>
      <c r="J53" s="2">
        <f>SUBTOTAL(109,Table4[Federal])</f>
        <v>81355</v>
      </c>
      <c r="K53" s="2">
        <f>SUBTOTAL(109,Table4[Federal: Fish and Wildlife Service])</f>
        <v>476134</v>
      </c>
      <c r="L53" s="2">
        <f>SUBTOTAL(109,Table4[Federal National Park Service])</f>
        <v>692027</v>
      </c>
      <c r="M53">
        <f>SUBTOTAL(109,Table4[Federal: NASA])</f>
        <v>6283</v>
      </c>
      <c r="N53">
        <f>SUBTOTAL(109,Table4[Federal: NOAA])</f>
        <v>69</v>
      </c>
      <c r="O53" s="2">
        <f>SUBTOTAL(109,Table4[Federal US Forest Service])</f>
        <v>4418368</v>
      </c>
      <c r="P53">
        <f>SUBTOTAL(105,Table4[Tribal])</f>
        <v>155</v>
      </c>
      <c r="Q53" s="2">
        <f>SUBTOTAL(109,Table4[State Forest])</f>
        <v>3075246</v>
      </c>
      <c r="R53" s="2">
        <f>SUBTOTAL(109,Table4[State Land])</f>
        <v>1248874</v>
      </c>
      <c r="S53" s="2">
        <f>SUBTOTAL(109,Table4[State Park])</f>
        <v>1456205</v>
      </c>
      <c r="T53" s="2">
        <f>SUBTOTAL(109,Table4[State Wildlife Management Area])</f>
        <v>7081774</v>
      </c>
      <c r="U53" s="2">
        <f>SUBTOTAL(109,Table4[Local])</f>
        <v>1427995</v>
      </c>
      <c r="V53">
        <f>SUBTOTAL(109,Table4[District])</f>
        <v>21748</v>
      </c>
      <c r="W53" s="2">
        <f>SUBTOTAL(109,Table4[Non-governemnt Organization])</f>
        <v>1229608</v>
      </c>
      <c r="X53" s="2">
        <f>SUBTOTAL(109,Table4[Private Conservation])</f>
        <v>335751</v>
      </c>
      <c r="Y53" s="2">
        <f>SUBTOTAL(109,Table4[Federal Easement])</f>
        <v>210917</v>
      </c>
      <c r="Z53" s="2">
        <f>SUBTOTAL(109,Table4[State Easement])</f>
        <v>3139308</v>
      </c>
      <c r="AA53" s="2">
        <f>SUBTOTAL(109,Table4[Local Easement])</f>
        <v>408732</v>
      </c>
      <c r="AB53">
        <f>SUBTOTAL(109,Table4[District Easement])</f>
        <v>845</v>
      </c>
      <c r="AC53" s="2">
        <f>SUBTOTAL(109,Table4[Non-governemnt Easement])</f>
        <v>3618035</v>
      </c>
      <c r="AD53" s="2">
        <f>SUBTOTAL(109,Table4[Unconserved])</f>
        <v>126002079</v>
      </c>
      <c r="AE53" s="2">
        <f>SUBTOTAL(109,Table4[Total Land Area])</f>
        <v>155657223</v>
      </c>
    </row>
    <row r="57" spans="2:31" x14ac:dyDescent="0.35">
      <c r="Q57" s="2"/>
    </row>
    <row r="58" spans="2:31" x14ac:dyDescent="0.35">
      <c r="M58" s="2"/>
      <c r="Q58" s="2"/>
    </row>
    <row r="59" spans="2:31" x14ac:dyDescent="0.35">
      <c r="H59" s="2"/>
      <c r="M59" s="2"/>
      <c r="Q59" s="2"/>
    </row>
    <row r="60" spans="2:31" x14ac:dyDescent="0.35">
      <c r="H60" s="2"/>
      <c r="M60" s="2"/>
      <c r="Q60" s="2"/>
    </row>
    <row r="61" spans="2:31" x14ac:dyDescent="0.35">
      <c r="H61" s="2"/>
      <c r="M61" s="2"/>
      <c r="Q61" s="2"/>
    </row>
    <row r="62" spans="2:31" x14ac:dyDescent="0.35">
      <c r="M62" s="2"/>
      <c r="Q62" s="2"/>
    </row>
    <row r="63" spans="2:31" x14ac:dyDescent="0.35">
      <c r="M63" s="2"/>
      <c r="Q63" s="2"/>
    </row>
    <row r="64" spans="2:31" x14ac:dyDescent="0.35">
      <c r="M64" s="2"/>
      <c r="Q64" s="2"/>
    </row>
    <row r="65" spans="13:17" x14ac:dyDescent="0.35">
      <c r="M65" s="2"/>
      <c r="Q65" s="2"/>
    </row>
    <row r="66" spans="13:17" x14ac:dyDescent="0.35">
      <c r="M66" s="2"/>
      <c r="Q66" s="2"/>
    </row>
    <row r="67" spans="13:17" x14ac:dyDescent="0.35">
      <c r="M67" s="2"/>
      <c r="Q67" s="2"/>
    </row>
    <row r="68" spans="13:17" x14ac:dyDescent="0.35">
      <c r="M68" s="2"/>
      <c r="Q68" s="2"/>
    </row>
    <row r="69" spans="13:17" x14ac:dyDescent="0.35">
      <c r="M69" s="2"/>
      <c r="Q69" s="2"/>
    </row>
    <row r="70" spans="13:17" x14ac:dyDescent="0.35">
      <c r="M70" s="2"/>
      <c r="Q70" s="2"/>
    </row>
    <row r="71" spans="13:17" x14ac:dyDescent="0.35">
      <c r="M71" s="2"/>
      <c r="Q71" s="2"/>
    </row>
    <row r="72" spans="13:17" x14ac:dyDescent="0.35">
      <c r="M72" s="2"/>
    </row>
    <row r="73" spans="13:17" x14ac:dyDescent="0.35">
      <c r="M73" s="2"/>
    </row>
    <row r="74" spans="13:17" x14ac:dyDescent="0.35">
      <c r="M74" s="2"/>
    </row>
  </sheetData>
  <mergeCells count="2">
    <mergeCell ref="H18:X18"/>
    <mergeCell ref="Y18:AC18"/>
  </mergeCells>
  <phoneticPr fontId="1" type="noConversion"/>
  <pageMargins left="0.7" right="0.7" top="0.75" bottom="0.75" header="0.3" footer="0.3"/>
  <pageSetup orientation="portrait" r:id="rId1"/>
  <ignoredErrors>
    <ignoredError sqref="D20:E20 D22:D26 D28:D52 E21:E52" formulaRange="1"/>
    <ignoredError sqref="AD20:AD52" calculatedColumn="1"/>
  </ignoredErrors>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FDB56B-34F7-4191-997E-700FCBC40351}">
  <dimension ref="C2:K54"/>
  <sheetViews>
    <sheetView workbookViewId="0">
      <selection activeCell="E3" sqref="E3"/>
    </sheetView>
  </sheetViews>
  <sheetFormatPr defaultRowHeight="14.5" x14ac:dyDescent="0.35"/>
  <cols>
    <col min="3" max="3" width="11.90625" customWidth="1"/>
    <col min="4" max="4" width="25.81640625" bestFit="1" customWidth="1"/>
    <col min="5" max="9" width="16.08984375" customWidth="1"/>
  </cols>
  <sheetData>
    <row r="2" spans="3:11" ht="45" customHeight="1" x14ac:dyDescent="0.35">
      <c r="D2" s="16"/>
      <c r="E2" s="16"/>
      <c r="F2" s="16"/>
      <c r="G2" s="16"/>
      <c r="H2" s="16"/>
      <c r="I2" s="16"/>
    </row>
    <row r="3" spans="3:11" ht="173.5" customHeight="1" x14ac:dyDescent="0.35"/>
    <row r="4" spans="3:11" x14ac:dyDescent="0.35">
      <c r="C4" t="s">
        <v>86</v>
      </c>
      <c r="D4" t="s">
        <v>95</v>
      </c>
      <c r="E4" t="s">
        <v>90</v>
      </c>
      <c r="F4" t="s">
        <v>91</v>
      </c>
      <c r="G4" t="s">
        <v>92</v>
      </c>
      <c r="H4" t="s">
        <v>93</v>
      </c>
      <c r="I4" t="s">
        <v>94</v>
      </c>
      <c r="J4" t="s">
        <v>58</v>
      </c>
      <c r="K4" t="s">
        <v>59</v>
      </c>
    </row>
    <row r="5" spans="3:11" x14ac:dyDescent="0.35">
      <c r="C5" s="9" t="s">
        <v>0</v>
      </c>
      <c r="D5" t="s">
        <v>1</v>
      </c>
      <c r="E5" s="2">
        <v>-1553</v>
      </c>
      <c r="F5" s="2">
        <v>-5071</v>
      </c>
      <c r="G5" s="2">
        <v>1294</v>
      </c>
      <c r="H5" s="2">
        <v>9043</v>
      </c>
      <c r="I5" s="2">
        <v>1221</v>
      </c>
      <c r="J5" s="6">
        <f>-1*(Table5[[#This Row],[NAT to AG]]+Table5[[#This Row],[NAT to DEV]])/(Table5[[#This Row],[NEW G 1/2]]+Table5[[#This Row],[NEW GAP 3]])</f>
        <v>0.64080487568927158</v>
      </c>
      <c r="K5" s="1">
        <f>-1*(Table5[[#This Row],[NAT to AG]]+Table5[[#This Row],[NAT to DEV]])/(Table5[[#This Row],[NEW G 1/2]])</f>
        <v>5.1190108191653785</v>
      </c>
    </row>
    <row r="6" spans="3:11" x14ac:dyDescent="0.35">
      <c r="C6" s="9" t="s">
        <v>0</v>
      </c>
      <c r="D6" t="s">
        <v>9</v>
      </c>
      <c r="E6">
        <v>0</v>
      </c>
      <c r="F6">
        <v>-63</v>
      </c>
      <c r="G6">
        <v>0</v>
      </c>
      <c r="H6">
        <v>0</v>
      </c>
      <c r="I6">
        <v>0</v>
      </c>
      <c r="J6" s="6">
        <v>0</v>
      </c>
      <c r="K6" s="1">
        <v>0</v>
      </c>
    </row>
    <row r="7" spans="3:11" x14ac:dyDescent="0.35">
      <c r="C7" s="9" t="s">
        <v>0</v>
      </c>
      <c r="D7" t="s">
        <v>11</v>
      </c>
      <c r="E7">
        <v>-487</v>
      </c>
      <c r="F7" s="2">
        <v>-2182</v>
      </c>
      <c r="G7">
        <v>149</v>
      </c>
      <c r="H7" s="2">
        <v>2808</v>
      </c>
      <c r="I7">
        <v>848</v>
      </c>
      <c r="J7" s="6">
        <v>0</v>
      </c>
      <c r="K7" s="1">
        <f>-1*(Table5[[#This Row],[NAT to AG]]+Table5[[#This Row],[NAT to DEV]])/(Table5[[#This Row],[NEW G 1/2]])</f>
        <v>17.912751677852349</v>
      </c>
    </row>
    <row r="8" spans="3:11" x14ac:dyDescent="0.35">
      <c r="C8" s="9" t="s">
        <v>0</v>
      </c>
      <c r="D8" t="s">
        <v>3</v>
      </c>
      <c r="E8" s="2">
        <v>-3563</v>
      </c>
      <c r="F8" s="2">
        <v>-14325</v>
      </c>
      <c r="G8" s="2">
        <v>34435</v>
      </c>
      <c r="H8" s="2">
        <v>71432</v>
      </c>
      <c r="I8" s="2">
        <v>2524</v>
      </c>
      <c r="J8" s="6">
        <f>-1*(Table5[[#This Row],[NAT to AG]]+Table5[[#This Row],[NAT to DEV]])/(Table5[[#This Row],[NEW G 1/2]]+Table5[[#This Row],[NEW GAP 3]])</f>
        <v>0.16896672239696978</v>
      </c>
      <c r="K8" s="1">
        <f>-1*(Table5[[#This Row],[NAT to AG]]+Table5[[#This Row],[NAT to DEV]])/(Table5[[#This Row],[NEW G 1/2]])</f>
        <v>0.51947146798315669</v>
      </c>
    </row>
    <row r="9" spans="3:11" x14ac:dyDescent="0.35">
      <c r="C9" s="9" t="s">
        <v>0</v>
      </c>
      <c r="D9" t="s">
        <v>12</v>
      </c>
      <c r="E9" s="2">
        <v>-5478</v>
      </c>
      <c r="F9" s="2">
        <v>-11069</v>
      </c>
      <c r="G9" s="2">
        <v>1254</v>
      </c>
      <c r="H9" s="2">
        <v>46079</v>
      </c>
      <c r="I9" s="2">
        <v>4824</v>
      </c>
      <c r="J9" s="6">
        <f>-1*(Table5[[#This Row],[NAT to AG]]+Table5[[#This Row],[NAT to DEV]])/(Table5[[#This Row],[NEW G 1/2]]+Table5[[#This Row],[NEW GAP 3]])</f>
        <v>0.34958696892231633</v>
      </c>
      <c r="K9" s="1">
        <f>-1*(Table5[[#This Row],[NAT to AG]]+Table5[[#This Row],[NAT to DEV]])/(Table5[[#This Row],[NEW G 1/2]])</f>
        <v>13.195374800637959</v>
      </c>
    </row>
    <row r="10" spans="3:11" x14ac:dyDescent="0.35">
      <c r="C10" s="9" t="s">
        <v>0</v>
      </c>
      <c r="D10" t="s">
        <v>4</v>
      </c>
      <c r="E10" s="2">
        <v>-4250</v>
      </c>
      <c r="F10" s="2" t="s">
        <v>96</v>
      </c>
      <c r="G10" s="2">
        <v>206882</v>
      </c>
      <c r="H10" s="2">
        <v>539393</v>
      </c>
      <c r="I10" s="2">
        <v>6385</v>
      </c>
      <c r="J10" s="6">
        <v>0</v>
      </c>
      <c r="K10" s="1">
        <v>0</v>
      </c>
    </row>
    <row r="11" spans="3:11" x14ac:dyDescent="0.35">
      <c r="C11" s="9" t="s">
        <v>0</v>
      </c>
      <c r="D11" t="s">
        <v>5</v>
      </c>
      <c r="E11" s="2">
        <v>-1720</v>
      </c>
      <c r="F11" s="2">
        <v>-6903</v>
      </c>
      <c r="G11" s="2">
        <v>44064</v>
      </c>
      <c r="H11" s="2">
        <v>101286</v>
      </c>
      <c r="I11" s="2">
        <v>2602</v>
      </c>
      <c r="J11" s="6">
        <f>-1*(Table5[[#This Row],[NAT to AG]]+Table5[[#This Row],[NAT to DEV]])/(Table5[[#This Row],[NEW G 1/2]]+Table5[[#This Row],[NEW GAP 3]])</f>
        <v>5.932576539387685E-2</v>
      </c>
      <c r="K11" s="1">
        <f>-1*(Table5[[#This Row],[NAT to AG]]+Table5[[#This Row],[NAT to DEV]])/(Table5[[#This Row],[NEW G 1/2]])</f>
        <v>0.19569262890341321</v>
      </c>
    </row>
    <row r="12" spans="3:11" x14ac:dyDescent="0.35">
      <c r="C12" s="9" t="s">
        <v>0</v>
      </c>
      <c r="D12" t="s">
        <v>13</v>
      </c>
      <c r="E12" s="2">
        <v>-2283</v>
      </c>
      <c r="F12" s="2">
        <v>-10078</v>
      </c>
      <c r="G12" s="2">
        <v>38523</v>
      </c>
      <c r="H12" s="2">
        <v>17819</v>
      </c>
      <c r="I12" s="2">
        <v>2292</v>
      </c>
      <c r="J12" s="6">
        <f>-1*(Table5[[#This Row],[NAT to AG]]+Table5[[#This Row],[NAT to DEV]])/(Table5[[#This Row],[NEW G 1/2]]+Table5[[#This Row],[NEW GAP 3]])</f>
        <v>0.21939228284405948</v>
      </c>
      <c r="K12" s="1">
        <f>-1*(Table5[[#This Row],[NAT to AG]]+Table5[[#This Row],[NAT to DEV]])/(Table5[[#This Row],[NEW G 1/2]])</f>
        <v>0.32087324455520078</v>
      </c>
    </row>
    <row r="13" spans="3:11" x14ac:dyDescent="0.35">
      <c r="C13" s="9" t="s">
        <v>0</v>
      </c>
      <c r="D13" t="s">
        <v>6</v>
      </c>
      <c r="E13" s="2">
        <v>0</v>
      </c>
      <c r="F13" s="2">
        <v>-17267</v>
      </c>
      <c r="G13" s="2">
        <v>19375</v>
      </c>
      <c r="H13" s="2">
        <v>34455</v>
      </c>
      <c r="I13" s="2">
        <v>42117</v>
      </c>
      <c r="J13" s="6">
        <f>-1*(Table5[[#This Row],[NAT to AG]]+Table5[[#This Row],[NAT to DEV]])/(Table5[[#This Row],[NEW G 1/2]]+Table5[[#This Row],[NEW GAP 3]])</f>
        <v>0.32076908786921793</v>
      </c>
      <c r="K13" s="1">
        <f>-1*(Table5[[#This Row],[NAT to AG]]+Table5[[#This Row],[NAT to DEV]])/(Table5[[#This Row],[NEW G 1/2]])</f>
        <v>0.89119999999999999</v>
      </c>
    </row>
    <row r="14" spans="3:11" x14ac:dyDescent="0.35">
      <c r="C14" s="9" t="s">
        <v>0</v>
      </c>
      <c r="D14" t="s">
        <v>14</v>
      </c>
      <c r="E14" s="2">
        <v>-35217</v>
      </c>
      <c r="F14" s="2">
        <v>-32969</v>
      </c>
      <c r="G14" s="2">
        <v>64640</v>
      </c>
      <c r="H14" s="2">
        <v>109268</v>
      </c>
      <c r="I14" s="2">
        <v>28550</v>
      </c>
      <c r="J14" s="6">
        <f>-1*(Table5[[#This Row],[NAT to AG]]+Table5[[#This Row],[NAT to DEV]])/(Table5[[#This Row],[NEW G 1/2]]+Table5[[#This Row],[NEW GAP 3]])</f>
        <v>0.39208087034524003</v>
      </c>
      <c r="K14" s="1">
        <f>-1*(Table5[[#This Row],[NAT to AG]]+Table5[[#This Row],[NAT to DEV]])/(Table5[[#This Row],[NEW G 1/2]])</f>
        <v>1.0548576732673267</v>
      </c>
    </row>
    <row r="15" spans="3:11" x14ac:dyDescent="0.35">
      <c r="C15" s="9" t="s">
        <v>0</v>
      </c>
      <c r="D15" t="s">
        <v>7</v>
      </c>
      <c r="E15">
        <v>-696</v>
      </c>
      <c r="F15" s="2">
        <v>-2068</v>
      </c>
      <c r="G15" s="2">
        <v>6110</v>
      </c>
      <c r="H15">
        <v>52</v>
      </c>
      <c r="I15">
        <v>282</v>
      </c>
      <c r="J15" s="6">
        <f>-1*(Table5[[#This Row],[NAT to AG]]+Table5[[#This Row],[NAT to DEV]])/(Table5[[#This Row],[NEW G 1/2]]+Table5[[#This Row],[NEW GAP 3]])</f>
        <v>0.44855566374553718</v>
      </c>
      <c r="K15" s="1">
        <f>-1*(Table5[[#This Row],[NAT to AG]]+Table5[[#This Row],[NAT to DEV]])/(Table5[[#This Row],[NEW G 1/2]])</f>
        <v>0.45237315875613748</v>
      </c>
    </row>
    <row r="16" spans="3:11" x14ac:dyDescent="0.35">
      <c r="C16" s="9" t="s">
        <v>0</v>
      </c>
      <c r="D16" t="s">
        <v>15</v>
      </c>
      <c r="E16" s="2">
        <v>-37604</v>
      </c>
      <c r="F16" s="2">
        <v>-30626</v>
      </c>
      <c r="G16" s="2">
        <v>42116</v>
      </c>
      <c r="H16" s="2">
        <v>565780</v>
      </c>
      <c r="I16" s="2">
        <v>45314</v>
      </c>
      <c r="J16" s="6">
        <f>-1*(Table5[[#This Row],[NAT to AG]]+Table5[[#This Row],[NAT to DEV]])/(Table5[[#This Row],[NEW G 1/2]]+Table5[[#This Row],[NEW GAP 3]])</f>
        <v>0.11223959361469725</v>
      </c>
      <c r="K16" s="1">
        <f>-1*(Table5[[#This Row],[NAT to AG]]+Table5[[#This Row],[NAT to DEV]])/(Table5[[#This Row],[NEW G 1/2]])</f>
        <v>1.6200493874062114</v>
      </c>
    </row>
    <row r="17" spans="3:11" x14ac:dyDescent="0.35">
      <c r="C17" s="9" t="s">
        <v>0</v>
      </c>
      <c r="D17" t="s">
        <v>8</v>
      </c>
      <c r="E17" s="2">
        <v>-3915</v>
      </c>
      <c r="F17" s="2">
        <v>-1618</v>
      </c>
      <c r="G17" s="2">
        <v>26597</v>
      </c>
      <c r="H17" s="2">
        <v>73981</v>
      </c>
      <c r="I17" s="2">
        <v>6078</v>
      </c>
      <c r="J17" s="6">
        <f>-1*(Table5[[#This Row],[NAT to AG]]+Table5[[#This Row],[NAT to DEV]])/(Table5[[#This Row],[NEW G 1/2]]+Table5[[#This Row],[NEW GAP 3]])</f>
        <v>5.5012030463918553E-2</v>
      </c>
      <c r="K17" s="1">
        <f>-1*(Table5[[#This Row],[NAT to AG]]+Table5[[#This Row],[NAT to DEV]])/(Table5[[#This Row],[NEW G 1/2]])</f>
        <v>0.20803098093769973</v>
      </c>
    </row>
    <row r="18" spans="3:11" x14ac:dyDescent="0.35">
      <c r="C18" s="9" t="s">
        <v>0</v>
      </c>
      <c r="D18" t="s">
        <v>16</v>
      </c>
      <c r="E18" s="2">
        <v>-13725</v>
      </c>
      <c r="F18" s="2">
        <v>-25031</v>
      </c>
      <c r="G18" s="2">
        <v>6723</v>
      </c>
      <c r="H18" s="2">
        <v>4677</v>
      </c>
      <c r="I18" s="2">
        <v>15882</v>
      </c>
      <c r="J18" s="6">
        <f>-1*(Table5[[#This Row],[NAT to AG]]+Table5[[#This Row],[NAT to DEV]])/(Table5[[#This Row],[NEW G 1/2]]+Table5[[#This Row],[NEW GAP 3]])</f>
        <v>3.3996491228070176</v>
      </c>
      <c r="K18" s="1">
        <f>-1*(Table5[[#This Row],[NAT to AG]]+Table5[[#This Row],[NAT to DEV]])/(Table5[[#This Row],[NEW G 1/2]])</f>
        <v>5.7646883831622784</v>
      </c>
    </row>
    <row r="19" spans="3:11" hidden="1" x14ac:dyDescent="0.35">
      <c r="C19" s="9" t="s">
        <v>42</v>
      </c>
      <c r="D19" t="s">
        <v>17</v>
      </c>
      <c r="E19" s="2">
        <v>-3607</v>
      </c>
      <c r="F19" s="2">
        <v>-4299</v>
      </c>
      <c r="G19" s="2">
        <v>83354</v>
      </c>
      <c r="H19" s="2">
        <v>97347</v>
      </c>
      <c r="I19" s="2">
        <v>5045</v>
      </c>
      <c r="J19" s="6">
        <f>-1*(Table5[[#This Row],[NAT to AG]]+Table5[[#This Row],[NAT to DEV]])/(Table5[[#This Row],[NEW G 1/2]]+Table5[[#This Row],[NEW GAP 3]])</f>
        <v>4.3751833138720872E-2</v>
      </c>
      <c r="K19" s="1">
        <f>-1*(Table5[[#This Row],[NAT to AG]]+Table5[[#This Row],[NAT to DEV]])/(Table5[[#This Row],[NEW G 1/2]])</f>
        <v>9.4848477577560764E-2</v>
      </c>
    </row>
    <row r="20" spans="3:11" hidden="1" x14ac:dyDescent="0.35">
      <c r="C20" s="9" t="s">
        <v>42</v>
      </c>
      <c r="D20" t="s">
        <v>18</v>
      </c>
      <c r="E20" s="2">
        <v>-1382</v>
      </c>
      <c r="F20" s="2">
        <v>-9019</v>
      </c>
      <c r="G20" s="2">
        <v>26835</v>
      </c>
      <c r="H20" s="2">
        <v>12145</v>
      </c>
      <c r="I20" s="2">
        <v>1575</v>
      </c>
      <c r="J20" s="6">
        <f>-1*(Table5[[#This Row],[NAT to AG]]+Table5[[#This Row],[NAT to DEV]])/(Table5[[#This Row],[NEW G 1/2]]+Table5[[#This Row],[NEW GAP 3]])</f>
        <v>0.26682914315033351</v>
      </c>
      <c r="K20" s="1">
        <f>-1*(Table5[[#This Row],[NAT to AG]]+Table5[[#This Row],[NAT to DEV]])/(Table5[[#This Row],[NEW G 1/2]])</f>
        <v>0.38759083286752377</v>
      </c>
    </row>
    <row r="21" spans="3:11" hidden="1" x14ac:dyDescent="0.35">
      <c r="C21" s="9" t="s">
        <v>42</v>
      </c>
      <c r="D21" t="s">
        <v>27</v>
      </c>
      <c r="E21" s="2">
        <v>-3476</v>
      </c>
      <c r="F21" s="2">
        <v>-522</v>
      </c>
      <c r="G21" s="2">
        <v>2351</v>
      </c>
      <c r="H21" s="2">
        <v>32790</v>
      </c>
      <c r="I21" s="2">
        <v>4541</v>
      </c>
      <c r="J21" s="6">
        <f>-1*(Table5[[#This Row],[NAT to AG]]+Table5[[#This Row],[NAT to DEV]])/(Table5[[#This Row],[NEW G 1/2]]+Table5[[#This Row],[NEW GAP 3]])</f>
        <v>0.11377023989072593</v>
      </c>
      <c r="K21" s="1">
        <f>-1*(Table5[[#This Row],[NAT to AG]]+Table5[[#This Row],[NAT to DEV]])/(Table5[[#This Row],[NEW G 1/2]])</f>
        <v>1.7005529561888557</v>
      </c>
    </row>
    <row r="22" spans="3:11" hidden="1" x14ac:dyDescent="0.35">
      <c r="C22" s="9" t="s">
        <v>42</v>
      </c>
      <c r="D22" t="s">
        <v>28</v>
      </c>
      <c r="E22" s="2">
        <v>-9092</v>
      </c>
      <c r="F22" s="2">
        <v>-12914</v>
      </c>
      <c r="G22" s="2">
        <v>13230</v>
      </c>
      <c r="H22" s="2">
        <v>162059</v>
      </c>
      <c r="I22" s="2">
        <v>10307</v>
      </c>
      <c r="J22" s="6">
        <f>-1*(Table5[[#This Row],[NAT to AG]]+Table5[[#This Row],[NAT to DEV]])/(Table5[[#This Row],[NEW G 1/2]]+Table5[[#This Row],[NEW GAP 3]])</f>
        <v>0.12554124902304195</v>
      </c>
      <c r="K22" s="1">
        <f>-1*(Table5[[#This Row],[NAT to AG]]+Table5[[#This Row],[NAT to DEV]])/(Table5[[#This Row],[NEW G 1/2]])</f>
        <v>1.6633408919123205</v>
      </c>
    </row>
    <row r="23" spans="3:11" hidden="1" x14ac:dyDescent="0.35">
      <c r="C23" s="9" t="s">
        <v>42</v>
      </c>
      <c r="D23" t="s">
        <v>19</v>
      </c>
      <c r="E23" s="2">
        <v>-17905</v>
      </c>
      <c r="F23" s="2">
        <v>-4961</v>
      </c>
      <c r="G23" s="2">
        <v>8072</v>
      </c>
      <c r="H23" s="2">
        <v>8988</v>
      </c>
      <c r="I23" s="2">
        <v>18467</v>
      </c>
      <c r="J23" s="6">
        <f>-1*(Table5[[#This Row],[NAT to AG]]+Table5[[#This Row],[NAT to DEV]])/(Table5[[#This Row],[NEW G 1/2]]+Table5[[#This Row],[NEW GAP 3]])</f>
        <v>1.3403282532239156</v>
      </c>
      <c r="K23" s="1">
        <f>-1*(Table5[[#This Row],[NAT to AG]]+Table5[[#This Row],[NAT to DEV]])/(Table5[[#This Row],[NEW G 1/2]])</f>
        <v>2.8327552031714567</v>
      </c>
    </row>
    <row r="24" spans="3:11" hidden="1" x14ac:dyDescent="0.35">
      <c r="C24" s="9" t="s">
        <v>42</v>
      </c>
      <c r="D24" t="s">
        <v>20</v>
      </c>
      <c r="E24" s="2">
        <v>-2722</v>
      </c>
      <c r="F24" s="2">
        <v>-1153</v>
      </c>
      <c r="G24" s="2">
        <v>4609</v>
      </c>
      <c r="H24" s="2">
        <v>1160</v>
      </c>
      <c r="I24" s="2">
        <v>2444</v>
      </c>
      <c r="J24" s="6">
        <f>-1*(Table5[[#This Row],[NAT to AG]]+Table5[[#This Row],[NAT to DEV]])/(Table5[[#This Row],[NEW G 1/2]]+Table5[[#This Row],[NEW GAP 3]])</f>
        <v>0.67169353440804302</v>
      </c>
      <c r="K24" s="1">
        <f>-1*(Table5[[#This Row],[NAT to AG]]+Table5[[#This Row],[NAT to DEV]])/(Table5[[#This Row],[NEW G 1/2]])</f>
        <v>0.84074636580603168</v>
      </c>
    </row>
    <row r="25" spans="3:11" hidden="1" x14ac:dyDescent="0.35">
      <c r="C25" s="9" t="s">
        <v>42</v>
      </c>
      <c r="D25" t="s">
        <v>29</v>
      </c>
      <c r="E25" s="2">
        <v>-2994</v>
      </c>
      <c r="F25" s="2">
        <v>-5774</v>
      </c>
      <c r="G25" s="2">
        <v>13382</v>
      </c>
      <c r="H25" s="2">
        <v>40887</v>
      </c>
      <c r="I25" s="2">
        <v>3351</v>
      </c>
      <c r="J25" s="6">
        <f>-1*(Table5[[#This Row],[NAT to AG]]+Table5[[#This Row],[NAT to DEV]])/(Table5[[#This Row],[NEW G 1/2]]+Table5[[#This Row],[NEW GAP 3]])</f>
        <v>0.16156553465145848</v>
      </c>
      <c r="K25" s="1">
        <f>-1*(Table5[[#This Row],[NAT to AG]]+Table5[[#This Row],[NAT to DEV]])/(Table5[[#This Row],[NEW G 1/2]])</f>
        <v>0.65520848901509487</v>
      </c>
    </row>
    <row r="26" spans="3:11" hidden="1" x14ac:dyDescent="0.35">
      <c r="C26" s="9" t="s">
        <v>42</v>
      </c>
      <c r="D26" t="s">
        <v>21</v>
      </c>
      <c r="E26" s="2">
        <v>0</v>
      </c>
      <c r="F26" s="2">
        <v>0</v>
      </c>
      <c r="G26" s="2">
        <v>7559</v>
      </c>
      <c r="H26" s="2">
        <v>62106</v>
      </c>
      <c r="I26" s="2">
        <v>3592</v>
      </c>
      <c r="J26" s="6">
        <f>-1*(Table5[[#This Row],[NAT to AG]]+Table5[[#This Row],[NAT to DEV]])/(Table5[[#This Row],[NEW G 1/2]]+Table5[[#This Row],[NEW GAP 3]])</f>
        <v>0</v>
      </c>
      <c r="K26" s="1">
        <f>-1*(Table5[[#This Row],[NAT to AG]]+Table5[[#This Row],[NAT to DEV]])/(Table5[[#This Row],[NEW G 1/2]])</f>
        <v>0</v>
      </c>
    </row>
    <row r="27" spans="3:11" hidden="1" x14ac:dyDescent="0.35">
      <c r="C27" s="9" t="s">
        <v>42</v>
      </c>
      <c r="D27" t="s">
        <v>22</v>
      </c>
      <c r="E27" s="2">
        <v>-6860</v>
      </c>
      <c r="F27" s="2">
        <v>-30353</v>
      </c>
      <c r="G27" s="2">
        <v>31712</v>
      </c>
      <c r="H27" s="2">
        <v>52944</v>
      </c>
      <c r="I27" s="2">
        <v>5710</v>
      </c>
      <c r="J27" s="6">
        <f>-1*(Table5[[#This Row],[NAT to AG]]+Table5[[#This Row],[NAT to DEV]])/(Table5[[#This Row],[NEW G 1/2]]+Table5[[#This Row],[NEW GAP 3]])</f>
        <v>0.43957900207900208</v>
      </c>
      <c r="K27" s="1">
        <f>-1*(Table5[[#This Row],[NAT to AG]]+Table5[[#This Row],[NAT to DEV]])/(Table5[[#This Row],[NEW G 1/2]])</f>
        <v>1.1734674571140262</v>
      </c>
    </row>
    <row r="28" spans="3:11" hidden="1" x14ac:dyDescent="0.35">
      <c r="C28" s="9" t="s">
        <v>42</v>
      </c>
      <c r="D28" t="s">
        <v>23</v>
      </c>
      <c r="E28" s="2">
        <v>-10622</v>
      </c>
      <c r="F28" s="2">
        <v>-9007</v>
      </c>
      <c r="G28" s="2">
        <v>216249</v>
      </c>
      <c r="H28" s="2">
        <v>663041</v>
      </c>
      <c r="I28" s="2">
        <v>12274</v>
      </c>
      <c r="J28" s="6">
        <f>-1*(Table5[[#This Row],[NAT to AG]]+Table5[[#This Row],[NAT to DEV]])/(Table5[[#This Row],[NEW G 1/2]]+Table5[[#This Row],[NEW GAP 3]])</f>
        <v>2.2323692979563058E-2</v>
      </c>
      <c r="K28" s="1">
        <f>-1*(Table5[[#This Row],[NAT to AG]]+Table5[[#This Row],[NAT to DEV]])/(Table5[[#This Row],[NEW G 1/2]])</f>
        <v>9.0770361943870267E-2</v>
      </c>
    </row>
    <row r="29" spans="3:11" hidden="1" x14ac:dyDescent="0.35">
      <c r="C29" s="9" t="s">
        <v>42</v>
      </c>
      <c r="D29" t="s">
        <v>24</v>
      </c>
      <c r="E29" s="2">
        <v>-13601</v>
      </c>
      <c r="F29" s="2">
        <v>-4119</v>
      </c>
      <c r="G29" s="2">
        <v>3468</v>
      </c>
      <c r="H29" s="2">
        <v>9608</v>
      </c>
      <c r="I29" s="2">
        <v>23108</v>
      </c>
      <c r="J29" s="6">
        <f>-1*(Table5[[#This Row],[NAT to AG]]+Table5[[#This Row],[NAT to DEV]])/(Table5[[#This Row],[NEW G 1/2]]+Table5[[#This Row],[NEW GAP 3]])</f>
        <v>1.3551544814928111</v>
      </c>
      <c r="K29" s="1">
        <f>-1*(Table5[[#This Row],[NAT to AG]]+Table5[[#This Row],[NAT to DEV]])/(Table5[[#This Row],[NEW G 1/2]])</f>
        <v>5.1095732410611303</v>
      </c>
    </row>
    <row r="30" spans="3:11" hidden="1" x14ac:dyDescent="0.35">
      <c r="C30" s="9" t="s">
        <v>42</v>
      </c>
      <c r="D30" t="s">
        <v>25</v>
      </c>
      <c r="E30" s="2">
        <v>-5668</v>
      </c>
      <c r="F30" s="2">
        <v>-17047</v>
      </c>
      <c r="G30" s="2">
        <v>13251</v>
      </c>
      <c r="H30" s="2">
        <v>77521</v>
      </c>
      <c r="I30" s="2">
        <v>6498</v>
      </c>
      <c r="J30" s="6">
        <f>-1*(Table5[[#This Row],[NAT to AG]]+Table5[[#This Row],[NAT to DEV]])/(Table5[[#This Row],[NEW G 1/2]]+Table5[[#This Row],[NEW GAP 3]])</f>
        <v>0.25024236548715462</v>
      </c>
      <c r="K30" s="1">
        <f>-1*(Table5[[#This Row],[NAT to AG]]+Table5[[#This Row],[NAT to DEV]])/(Table5[[#This Row],[NEW G 1/2]])</f>
        <v>1.7142102482831485</v>
      </c>
    </row>
    <row r="31" spans="3:11" hidden="1" x14ac:dyDescent="0.35">
      <c r="C31" s="9" t="s">
        <v>42</v>
      </c>
      <c r="D31" t="s">
        <v>30</v>
      </c>
      <c r="E31" s="2">
        <v>0</v>
      </c>
      <c r="F31" s="2">
        <v>-9558</v>
      </c>
      <c r="G31" s="2">
        <v>12356</v>
      </c>
      <c r="H31" s="2">
        <v>137079</v>
      </c>
      <c r="I31" s="2">
        <v>23297</v>
      </c>
      <c r="J31" s="6">
        <f>-1*(Table5[[#This Row],[NAT to AG]]+Table5[[#This Row],[NAT to DEV]])/(Table5[[#This Row],[NEW G 1/2]]+Table5[[#This Row],[NEW GAP 3]])</f>
        <v>6.3960919463311811E-2</v>
      </c>
      <c r="K31" s="1">
        <f>-1*(Table5[[#This Row],[NAT to AG]]+Table5[[#This Row],[NAT to DEV]])/(Table5[[#This Row],[NEW G 1/2]])</f>
        <v>0.77355131110391717</v>
      </c>
    </row>
    <row r="32" spans="3:11" hidden="1" x14ac:dyDescent="0.35">
      <c r="C32" s="9" t="s">
        <v>42</v>
      </c>
      <c r="D32" t="s">
        <v>26</v>
      </c>
      <c r="E32" s="2">
        <v>-24155</v>
      </c>
      <c r="F32" s="2">
        <v>-12910</v>
      </c>
      <c r="G32" s="2">
        <v>43214</v>
      </c>
      <c r="H32" s="2">
        <v>114603</v>
      </c>
      <c r="I32" s="2">
        <v>20364</v>
      </c>
      <c r="J32" s="6">
        <f>-1*(Table5[[#This Row],[NAT to AG]]+Table5[[#This Row],[NAT to DEV]])/(Table5[[#This Row],[NEW G 1/2]]+Table5[[#This Row],[NEW GAP 3]])</f>
        <v>0.23486062971669719</v>
      </c>
      <c r="K32" s="1">
        <f>-1*(Table5[[#This Row],[NAT to AG]]+Table5[[#This Row],[NAT to DEV]])/(Table5[[#This Row],[NEW G 1/2]])</f>
        <v>0.85770815013652979</v>
      </c>
    </row>
    <row r="33" spans="3:11" hidden="1" x14ac:dyDescent="0.35">
      <c r="C33" s="9" t="s">
        <v>42</v>
      </c>
      <c r="D33" t="s">
        <v>31</v>
      </c>
      <c r="E33" s="2">
        <v>-6310</v>
      </c>
      <c r="F33" s="2">
        <v>-15326</v>
      </c>
      <c r="G33" s="2">
        <v>10035</v>
      </c>
      <c r="H33" s="2">
        <v>97306</v>
      </c>
      <c r="I33" s="2">
        <v>3533</v>
      </c>
      <c r="J33" s="6">
        <f>-1*(Table5[[#This Row],[NAT to AG]]+Table5[[#This Row],[NAT to DEV]])/(Table5[[#This Row],[NEW G 1/2]]+Table5[[#This Row],[NEW GAP 3]])</f>
        <v>0.2015632423770973</v>
      </c>
      <c r="K33" s="1">
        <f>-1*(Table5[[#This Row],[NAT to AG]]+Table5[[#This Row],[NAT to DEV]])/(Table5[[#This Row],[NEW G 1/2]])</f>
        <v>2.1560538116591927</v>
      </c>
    </row>
    <row r="34" spans="3:11" hidden="1" x14ac:dyDescent="0.35">
      <c r="C34" s="9" t="s">
        <v>42</v>
      </c>
      <c r="D34" t="s">
        <v>32</v>
      </c>
      <c r="E34" s="2">
        <v>-14650</v>
      </c>
      <c r="F34" s="2">
        <v>-25073</v>
      </c>
      <c r="G34" s="2">
        <v>2484</v>
      </c>
      <c r="H34" s="2">
        <v>6489</v>
      </c>
      <c r="I34" s="2">
        <v>14811</v>
      </c>
      <c r="J34" s="6">
        <f>-1*(Table5[[#This Row],[NAT to AG]]+Table5[[#This Row],[NAT to DEV]])/(Table5[[#This Row],[NEW G 1/2]]+Table5[[#This Row],[NEW GAP 3]])</f>
        <v>4.4269475091942496</v>
      </c>
      <c r="K34" s="1">
        <f>-1*(Table5[[#This Row],[NAT to AG]]+Table5[[#This Row],[NAT to DEV]])/(Table5[[#This Row],[NEW G 1/2]])</f>
        <v>15.991545893719806</v>
      </c>
    </row>
    <row r="35" spans="3:11" hidden="1" x14ac:dyDescent="0.35">
      <c r="C35" s="9" t="s">
        <v>41</v>
      </c>
      <c r="D35" t="s">
        <v>82</v>
      </c>
      <c r="E35" s="2">
        <v>-94794</v>
      </c>
      <c r="F35" s="2">
        <v>-112019</v>
      </c>
      <c r="G35" s="2">
        <v>153406</v>
      </c>
      <c r="H35" s="2">
        <v>746431</v>
      </c>
      <c r="I35" s="2">
        <v>97710</v>
      </c>
      <c r="J35" s="6">
        <f>-1*(Table5[[#This Row],[NAT to AG]]+Table5[[#This Row],[NAT to DEV]])/(Table5[[#This Row],[NEW G 1/2]]+Table5[[#This Row],[NEW GAP 3]])</f>
        <v>0.22983384768574752</v>
      </c>
      <c r="K35" s="1">
        <f>-1*(Table5[[#This Row],[NAT to AG]]+Table5[[#This Row],[NAT to DEV]])/(Table5[[#This Row],[NEW G 1/2]])</f>
        <v>1.3481415329257005</v>
      </c>
    </row>
    <row r="36" spans="3:11" hidden="1" x14ac:dyDescent="0.35">
      <c r="C36" s="9" t="s">
        <v>41</v>
      </c>
      <c r="D36" t="s">
        <v>2</v>
      </c>
      <c r="E36" s="2">
        <v>-51470</v>
      </c>
      <c r="F36" s="2">
        <v>-54728</v>
      </c>
      <c r="G36" s="2">
        <v>338756</v>
      </c>
      <c r="H36" s="2">
        <v>829642</v>
      </c>
      <c r="I36" s="2">
        <v>61209</v>
      </c>
      <c r="J36" s="6">
        <f>-1*(Table5[[#This Row],[NAT to AG]]+Table5[[#This Row],[NAT to DEV]])/(Table5[[#This Row],[NEW G 1/2]]+Table5[[#This Row],[NEW GAP 3]])</f>
        <v>9.089197345425104E-2</v>
      </c>
      <c r="K36" s="1">
        <f>-1*(Table5[[#This Row],[NAT to AG]]+Table5[[#This Row],[NAT to DEV]])/(Table5[[#This Row],[NEW G 1/2]])</f>
        <v>0.31349407833366788</v>
      </c>
    </row>
    <row r="37" spans="3:11" hidden="1" x14ac:dyDescent="0.35">
      <c r="C37" s="9" t="s">
        <v>83</v>
      </c>
      <c r="D37" t="s">
        <v>38</v>
      </c>
      <c r="E37" s="2">
        <v>-146264</v>
      </c>
      <c r="F37" s="2">
        <v>-166747</v>
      </c>
      <c r="G37" s="2">
        <v>492162</v>
      </c>
      <c r="H37" s="2">
        <v>1576073</v>
      </c>
      <c r="I37" s="2">
        <v>158919</v>
      </c>
      <c r="J37" s="6">
        <f>-1*(Table5[[#This Row],[NAT to AG]]+Table5[[#This Row],[NAT to DEV]])/(Table5[[#This Row],[NEW G 1/2]]+Table5[[#This Row],[NEW GAP 3]])</f>
        <v>0.15134208636832855</v>
      </c>
      <c r="K37" s="1">
        <f>-1*(Table5[[#This Row],[NAT to AG]]+Table5[[#This Row],[NAT to DEV]])/(Table5[[#This Row],[NEW G 1/2]])</f>
        <v>0.6359918075755544</v>
      </c>
    </row>
    <row r="38" spans="3:11" x14ac:dyDescent="0.35">
      <c r="E38" s="2"/>
      <c r="F38" s="2"/>
      <c r="G38" s="2"/>
      <c r="H38" s="2"/>
      <c r="I38" s="2"/>
      <c r="J38" s="2"/>
      <c r="K38" s="2"/>
    </row>
    <row r="39" spans="3:11" x14ac:dyDescent="0.35">
      <c r="E39" s="2"/>
      <c r="F39" s="2"/>
      <c r="G39" s="2"/>
      <c r="H39" s="2"/>
      <c r="I39" s="2"/>
      <c r="J39" s="2"/>
      <c r="K39" s="2"/>
    </row>
    <row r="40" spans="3:11" x14ac:dyDescent="0.35">
      <c r="E40" s="2"/>
      <c r="F40" s="2"/>
      <c r="G40" s="2"/>
      <c r="H40" s="2"/>
      <c r="I40" s="2"/>
      <c r="J40" s="2"/>
      <c r="K40" s="2"/>
    </row>
    <row r="41" spans="3:11" x14ac:dyDescent="0.35">
      <c r="E41" s="2"/>
      <c r="F41" s="2"/>
      <c r="G41" s="2"/>
      <c r="H41" s="2"/>
      <c r="I41" s="2"/>
      <c r="J41" s="2"/>
      <c r="K41" s="2"/>
    </row>
    <row r="42" spans="3:11" x14ac:dyDescent="0.35">
      <c r="E42" s="2"/>
      <c r="F42" s="2"/>
      <c r="G42" s="2"/>
      <c r="H42" s="2"/>
      <c r="I42" s="2"/>
      <c r="J42" s="2"/>
      <c r="K42" s="2"/>
    </row>
    <row r="43" spans="3:11" x14ac:dyDescent="0.35">
      <c r="E43" s="2"/>
      <c r="F43" s="2"/>
      <c r="G43" s="2"/>
      <c r="H43" s="2"/>
      <c r="I43" s="2"/>
      <c r="J43" s="2"/>
      <c r="K43" s="2"/>
    </row>
    <row r="44" spans="3:11" x14ac:dyDescent="0.35">
      <c r="E44" s="2"/>
      <c r="F44" s="2"/>
      <c r="G44" s="2"/>
      <c r="H44" s="2"/>
      <c r="I44" s="2"/>
      <c r="J44" s="2"/>
      <c r="K44" s="2"/>
    </row>
    <row r="45" spans="3:11" x14ac:dyDescent="0.35">
      <c r="E45" s="2"/>
      <c r="F45" s="2"/>
      <c r="G45" s="2"/>
      <c r="H45" s="2"/>
      <c r="I45" s="2"/>
      <c r="J45" s="2"/>
      <c r="K45" s="2"/>
    </row>
    <row r="46" spans="3:11" x14ac:dyDescent="0.35">
      <c r="E46" s="2"/>
      <c r="F46" s="2"/>
      <c r="G46" s="2"/>
      <c r="H46" s="2"/>
      <c r="I46" s="2"/>
      <c r="J46" s="2"/>
      <c r="K46" s="2"/>
    </row>
    <row r="47" spans="3:11" x14ac:dyDescent="0.35">
      <c r="E47" s="2"/>
      <c r="F47" s="2"/>
      <c r="G47" s="2"/>
      <c r="H47" s="2"/>
      <c r="I47" s="2"/>
      <c r="J47" s="2"/>
      <c r="K47" s="2"/>
    </row>
    <row r="48" spans="3:11" x14ac:dyDescent="0.35">
      <c r="E48" s="2"/>
      <c r="F48" s="2"/>
      <c r="G48" s="2"/>
      <c r="H48" s="2"/>
      <c r="I48" s="2"/>
      <c r="J48" s="2"/>
      <c r="K48" s="2"/>
    </row>
    <row r="49" spans="5:11" x14ac:dyDescent="0.35">
      <c r="E49" s="2"/>
      <c r="F49" s="2"/>
      <c r="G49" s="2"/>
      <c r="H49" s="2"/>
      <c r="I49" s="2"/>
      <c r="J49" s="2"/>
      <c r="K49" s="2"/>
    </row>
    <row r="50" spans="5:11" x14ac:dyDescent="0.35">
      <c r="E50" s="2"/>
      <c r="F50" s="2"/>
      <c r="G50" s="2"/>
      <c r="H50" s="2"/>
      <c r="I50" s="2"/>
      <c r="J50" s="2"/>
      <c r="K50" s="2"/>
    </row>
    <row r="51" spans="5:11" x14ac:dyDescent="0.35">
      <c r="E51" s="2"/>
      <c r="F51" s="2"/>
      <c r="G51" s="2"/>
      <c r="H51" s="2"/>
      <c r="I51" s="2"/>
      <c r="J51" s="2"/>
      <c r="K51" s="2"/>
    </row>
    <row r="52" spans="5:11" x14ac:dyDescent="0.35">
      <c r="E52" s="2"/>
      <c r="F52" s="2"/>
      <c r="G52" s="2"/>
      <c r="H52" s="2"/>
      <c r="I52" s="2"/>
      <c r="J52" s="2"/>
      <c r="K52" s="2"/>
    </row>
    <row r="53" spans="5:11" x14ac:dyDescent="0.35">
      <c r="E53" s="2"/>
      <c r="F53" s="2"/>
      <c r="G53" s="2"/>
      <c r="H53" s="2"/>
      <c r="I53" s="2"/>
      <c r="J53" s="2"/>
      <c r="K53" s="2"/>
    </row>
    <row r="54" spans="5:11" x14ac:dyDescent="0.35">
      <c r="E54" s="2"/>
      <c r="F54" s="2"/>
      <c r="G54" s="2"/>
      <c r="H54" s="2"/>
      <c r="I54" s="2"/>
    </row>
  </sheetData>
  <mergeCells count="1">
    <mergeCell ref="D2:I2"/>
  </mergeCells>
  <pageMargins left="0.7" right="0.7" top="0.75" bottom="0.75" header="0.3" footer="0.3"/>
  <pageSetup orientation="portrait" r:id="rId1"/>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8E30CC-AE70-4330-901E-F07D36FDA6AA}">
  <dimension ref="B12:AK951"/>
  <sheetViews>
    <sheetView zoomScaleNormal="100" workbookViewId="0">
      <selection activeCell="H951" sqref="D60:H951"/>
    </sheetView>
  </sheetViews>
  <sheetFormatPr defaultRowHeight="14.5" x14ac:dyDescent="0.35"/>
  <cols>
    <col min="3" max="3" width="25.08984375" customWidth="1"/>
    <col min="4" max="4" width="12.6328125" customWidth="1"/>
    <col min="5" max="5" width="12.1796875" customWidth="1"/>
    <col min="6" max="6" width="15.1796875" customWidth="1"/>
    <col min="7" max="7" width="38" customWidth="1"/>
    <col min="8" max="24" width="10.54296875" customWidth="1"/>
    <col min="25" max="30" width="11.7265625" customWidth="1"/>
    <col min="31" max="31" width="15.90625" customWidth="1"/>
  </cols>
  <sheetData>
    <row r="12" ht="98" customHeight="1" x14ac:dyDescent="0.35"/>
    <row r="13" ht="83.5" customHeight="1" x14ac:dyDescent="0.35"/>
    <row r="17" spans="2:37" ht="48" customHeight="1" thickBot="1" x14ac:dyDescent="0.4"/>
    <row r="18" spans="2:37" ht="15.5" thickTop="1" thickBot="1" x14ac:dyDescent="0.4">
      <c r="H18" s="13" t="s">
        <v>60</v>
      </c>
      <c r="I18" s="14"/>
      <c r="J18" s="14"/>
      <c r="K18" s="14"/>
      <c r="L18" s="14"/>
      <c r="M18" s="14"/>
      <c r="N18" s="14"/>
      <c r="O18" s="14"/>
      <c r="P18" s="14"/>
      <c r="Q18" s="14"/>
      <c r="R18" s="14"/>
      <c r="S18" s="14"/>
      <c r="T18" s="14"/>
      <c r="U18" s="14"/>
      <c r="V18" s="14"/>
      <c r="W18" s="14"/>
      <c r="X18" s="15"/>
      <c r="Y18" s="13" t="s">
        <v>61</v>
      </c>
      <c r="Z18" s="14"/>
      <c r="AA18" s="14"/>
      <c r="AB18" s="14"/>
      <c r="AC18" s="15"/>
      <c r="AD18" s="12"/>
    </row>
    <row r="19" spans="2:37" ht="83" customHeight="1" thickTop="1" x14ac:dyDescent="0.35">
      <c r="B19" t="s">
        <v>86</v>
      </c>
      <c r="C19" t="s">
        <v>0</v>
      </c>
      <c r="D19" s="11" t="s">
        <v>60</v>
      </c>
      <c r="E19" s="11" t="s">
        <v>61</v>
      </c>
      <c r="F19" s="11" t="s">
        <v>88</v>
      </c>
      <c r="G19" s="11" t="s">
        <v>89</v>
      </c>
      <c r="H19" s="11" t="s">
        <v>62</v>
      </c>
      <c r="I19" s="11" t="s">
        <v>63</v>
      </c>
      <c r="J19" s="11" t="s">
        <v>64</v>
      </c>
      <c r="K19" s="11" t="s">
        <v>65</v>
      </c>
      <c r="L19" s="11" t="s">
        <v>66</v>
      </c>
      <c r="M19" s="11" t="s">
        <v>68</v>
      </c>
      <c r="N19" s="11" t="s">
        <v>69</v>
      </c>
      <c r="O19" s="11" t="s">
        <v>97</v>
      </c>
      <c r="P19" s="11" t="s">
        <v>70</v>
      </c>
      <c r="Q19" s="11" t="s">
        <v>71</v>
      </c>
      <c r="R19" s="11" t="s">
        <v>72</v>
      </c>
      <c r="S19" s="11" t="s">
        <v>84</v>
      </c>
      <c r="T19" s="11" t="s">
        <v>73</v>
      </c>
      <c r="U19" s="11" t="s">
        <v>67</v>
      </c>
      <c r="V19" s="11" t="s">
        <v>74</v>
      </c>
      <c r="W19" s="11" t="s">
        <v>75</v>
      </c>
      <c r="X19" s="11" t="s">
        <v>76</v>
      </c>
      <c r="Y19" s="11" t="s">
        <v>77</v>
      </c>
      <c r="Z19" s="11" t="s">
        <v>78</v>
      </c>
      <c r="AA19" s="11" t="s">
        <v>79</v>
      </c>
      <c r="AB19" s="11" t="s">
        <v>80</v>
      </c>
      <c r="AC19" s="11" t="s">
        <v>81</v>
      </c>
      <c r="AD19" s="11" t="s">
        <v>87</v>
      </c>
      <c r="AE19" s="11" t="s">
        <v>85</v>
      </c>
    </row>
    <row r="20" spans="2:37" x14ac:dyDescent="0.35">
      <c r="B20" t="s">
        <v>0</v>
      </c>
      <c r="C20" t="s">
        <v>1</v>
      </c>
      <c r="D20">
        <f>SUM(H20:X20)</f>
        <v>441632</v>
      </c>
      <c r="E20">
        <f>SUM(Y20:AC20)</f>
        <v>64532</v>
      </c>
      <c r="F20" s="2">
        <v>156401</v>
      </c>
      <c r="G20" s="2">
        <v>381320</v>
      </c>
      <c r="I20" s="2">
        <v>3122</v>
      </c>
      <c r="J20" s="2">
        <v>6050</v>
      </c>
      <c r="K20">
        <v>280</v>
      </c>
      <c r="L20">
        <v>197</v>
      </c>
      <c r="Q20">
        <v>581</v>
      </c>
      <c r="R20" s="2">
        <v>223151</v>
      </c>
      <c r="S20">
        <v>323</v>
      </c>
      <c r="T20">
        <v>5</v>
      </c>
      <c r="U20" s="2">
        <v>108553</v>
      </c>
      <c r="V20">
        <v>98</v>
      </c>
      <c r="W20" s="2">
        <v>85055</v>
      </c>
      <c r="X20" s="2">
        <v>14217</v>
      </c>
      <c r="Y20">
        <v>19</v>
      </c>
      <c r="Z20" s="2">
        <v>37957</v>
      </c>
      <c r="AA20" s="2">
        <v>1315</v>
      </c>
      <c r="AB20">
        <v>9</v>
      </c>
      <c r="AC20" s="2">
        <v>25232</v>
      </c>
      <c r="AD20" s="2">
        <v>2645726</v>
      </c>
      <c r="AE20" s="2">
        <v>3183447</v>
      </c>
    </row>
    <row r="21" spans="2:37" x14ac:dyDescent="0.35">
      <c r="B21" t="s">
        <v>0</v>
      </c>
      <c r="C21" t="s">
        <v>9</v>
      </c>
      <c r="D21" s="2">
        <f t="shared" ref="D21:D52" si="0">SUM(H21:X21)</f>
        <v>8145</v>
      </c>
      <c r="E21" s="2">
        <f t="shared" ref="E21:E52" si="1">SUM(Y21:AC21)</f>
        <v>0</v>
      </c>
      <c r="F21">
        <v>1</v>
      </c>
      <c r="G21" s="2">
        <v>8145</v>
      </c>
      <c r="I21" s="2"/>
      <c r="J21" s="2">
        <v>1138</v>
      </c>
      <c r="L21" s="2">
        <v>6919</v>
      </c>
      <c r="R21" s="2">
        <v>88</v>
      </c>
      <c r="U21" s="2"/>
      <c r="W21" s="2"/>
      <c r="X21" s="2"/>
      <c r="Z21" s="2"/>
      <c r="AA21" s="2"/>
      <c r="AC21" s="2">
        <v>0</v>
      </c>
      <c r="AD21" s="2">
        <v>31842</v>
      </c>
      <c r="AE21" s="2">
        <v>39988</v>
      </c>
      <c r="AH21" s="2"/>
    </row>
    <row r="22" spans="2:37" x14ac:dyDescent="0.35">
      <c r="B22" t="s">
        <v>0</v>
      </c>
      <c r="C22" t="s">
        <v>11</v>
      </c>
      <c r="D22" s="2">
        <f t="shared" si="0"/>
        <v>173992</v>
      </c>
      <c r="E22" s="2">
        <f t="shared" si="1"/>
        <v>49208</v>
      </c>
      <c r="F22" s="2">
        <v>62586</v>
      </c>
      <c r="G22" s="2">
        <v>162873</v>
      </c>
      <c r="I22" s="2"/>
      <c r="J22" s="2">
        <v>247</v>
      </c>
      <c r="K22" s="2">
        <v>25244</v>
      </c>
      <c r="L22" s="2">
        <v>92</v>
      </c>
      <c r="Q22" s="2">
        <v>19617</v>
      </c>
      <c r="R22" s="2">
        <v>7043</v>
      </c>
      <c r="S22" s="2">
        <v>24282</v>
      </c>
      <c r="T22" s="2">
        <v>52152</v>
      </c>
      <c r="U22" s="2">
        <v>16691</v>
      </c>
      <c r="W22" s="2">
        <v>22961</v>
      </c>
      <c r="X22" s="2">
        <v>5663</v>
      </c>
      <c r="Y22" s="2">
        <v>8007</v>
      </c>
      <c r="Z22" s="2">
        <v>18829</v>
      </c>
      <c r="AA22" s="2">
        <v>18616</v>
      </c>
      <c r="AC22" s="2">
        <v>3756</v>
      </c>
      <c r="AD22" s="2">
        <v>1041083</v>
      </c>
      <c r="AE22" s="2">
        <v>1266542</v>
      </c>
      <c r="AH22" s="2"/>
    </row>
    <row r="23" spans="2:37" x14ac:dyDescent="0.35">
      <c r="B23" t="s">
        <v>0</v>
      </c>
      <c r="C23" t="s">
        <v>3</v>
      </c>
      <c r="D23" s="2">
        <f t="shared" si="0"/>
        <v>1013168</v>
      </c>
      <c r="E23" s="2">
        <f t="shared" si="1"/>
        <v>254392</v>
      </c>
      <c r="F23" s="2">
        <v>430807</v>
      </c>
      <c r="G23" s="2">
        <v>836789</v>
      </c>
      <c r="I23" s="2">
        <v>15212</v>
      </c>
      <c r="J23" s="2">
        <v>36519</v>
      </c>
      <c r="K23" s="2">
        <v>230</v>
      </c>
      <c r="L23" s="2">
        <v>5434</v>
      </c>
      <c r="O23">
        <v>1</v>
      </c>
      <c r="Q23" s="2"/>
      <c r="R23" s="2">
        <v>106416</v>
      </c>
      <c r="S23" s="2">
        <v>312242</v>
      </c>
      <c r="T23" s="2">
        <v>170380</v>
      </c>
      <c r="U23" s="2">
        <v>245705</v>
      </c>
      <c r="V23" s="2">
        <v>10584</v>
      </c>
      <c r="W23" s="2">
        <v>108682</v>
      </c>
      <c r="X23" s="2">
        <v>1763</v>
      </c>
      <c r="Y23" s="2">
        <v>4430</v>
      </c>
      <c r="Z23" s="2">
        <v>101784</v>
      </c>
      <c r="AA23" s="2">
        <v>45160</v>
      </c>
      <c r="AB23">
        <v>435</v>
      </c>
      <c r="AC23" s="2">
        <v>102583</v>
      </c>
      <c r="AD23" s="2">
        <v>3932977</v>
      </c>
      <c r="AE23" s="2">
        <v>5200573</v>
      </c>
      <c r="AH23" s="2"/>
    </row>
    <row r="24" spans="2:37" x14ac:dyDescent="0.35">
      <c r="B24" t="s">
        <v>0</v>
      </c>
      <c r="C24" t="s">
        <v>12</v>
      </c>
      <c r="D24" s="2">
        <f t="shared" si="0"/>
        <v>793327</v>
      </c>
      <c r="E24" s="2">
        <f t="shared" si="1"/>
        <v>331124</v>
      </c>
      <c r="F24" s="2">
        <v>140329</v>
      </c>
      <c r="G24" s="2">
        <v>987374</v>
      </c>
      <c r="H24">
        <v>519</v>
      </c>
      <c r="I24" s="2">
        <v>73115</v>
      </c>
      <c r="J24" s="2">
        <v>10854</v>
      </c>
      <c r="K24" s="2">
        <v>50426</v>
      </c>
      <c r="L24" s="2">
        <v>41876</v>
      </c>
      <c r="Q24" s="2">
        <v>487612</v>
      </c>
      <c r="R24" s="2">
        <v>644</v>
      </c>
      <c r="S24" s="2"/>
      <c r="T24" s="2">
        <v>17</v>
      </c>
      <c r="U24" s="2">
        <v>99183</v>
      </c>
      <c r="V24" s="2"/>
      <c r="W24" s="2">
        <v>24507</v>
      </c>
      <c r="X24" s="2">
        <v>4574</v>
      </c>
      <c r="Y24" s="2">
        <v>12392</v>
      </c>
      <c r="Z24" s="2">
        <v>201544</v>
      </c>
      <c r="AA24" s="2">
        <v>113515</v>
      </c>
      <c r="AC24" s="2">
        <v>3673</v>
      </c>
      <c r="AD24" s="2">
        <v>5223674</v>
      </c>
      <c r="AE24" s="2">
        <v>6351377</v>
      </c>
      <c r="AH24" s="2"/>
      <c r="AI24" s="2"/>
      <c r="AJ24" s="2"/>
      <c r="AK24" s="2"/>
    </row>
    <row r="25" spans="2:37" x14ac:dyDescent="0.35">
      <c r="B25" t="s">
        <v>0</v>
      </c>
      <c r="C25" t="s">
        <v>4</v>
      </c>
      <c r="D25" s="2">
        <f t="shared" si="0"/>
        <v>1680155</v>
      </c>
      <c r="E25" s="2">
        <f t="shared" si="1"/>
        <v>2589147</v>
      </c>
      <c r="F25" s="2">
        <v>1032797</v>
      </c>
      <c r="G25" s="2">
        <v>3236891</v>
      </c>
      <c r="I25" s="2">
        <v>5</v>
      </c>
      <c r="J25" s="2">
        <v>21081</v>
      </c>
      <c r="K25" s="2">
        <v>64886</v>
      </c>
      <c r="L25" s="2">
        <v>125367</v>
      </c>
      <c r="M25" s="2"/>
      <c r="O25" s="2">
        <v>53771</v>
      </c>
      <c r="Q25" s="2">
        <v>15</v>
      </c>
      <c r="R25" s="2">
        <v>695198</v>
      </c>
      <c r="S25" s="2">
        <v>210357</v>
      </c>
      <c r="T25" s="2">
        <v>112041</v>
      </c>
      <c r="U25" s="2">
        <v>28882</v>
      </c>
      <c r="V25">
        <v>319</v>
      </c>
      <c r="W25" s="2">
        <v>367511</v>
      </c>
      <c r="X25" s="2">
        <v>722</v>
      </c>
      <c r="Y25" s="2">
        <v>29353</v>
      </c>
      <c r="Z25" s="2">
        <v>423725</v>
      </c>
      <c r="AA25" s="2">
        <v>4605</v>
      </c>
      <c r="AC25" s="2">
        <v>2131464</v>
      </c>
      <c r="AD25" s="2">
        <v>16555294</v>
      </c>
      <c r="AE25" s="2">
        <v>20824982</v>
      </c>
      <c r="AH25" s="2"/>
      <c r="AI25" s="2"/>
      <c r="AJ25" s="2"/>
      <c r="AK25" s="2"/>
    </row>
    <row r="26" spans="2:37" x14ac:dyDescent="0.35">
      <c r="B26" t="s">
        <v>0</v>
      </c>
      <c r="C26" t="s">
        <v>5</v>
      </c>
      <c r="D26" s="2">
        <f t="shared" si="0"/>
        <v>1112189</v>
      </c>
      <c r="E26" s="2">
        <f t="shared" si="1"/>
        <v>811122</v>
      </c>
      <c r="F26" s="2">
        <v>720962</v>
      </c>
      <c r="G26" s="2">
        <v>1215293</v>
      </c>
      <c r="I26" s="2">
        <v>6586</v>
      </c>
      <c r="J26" s="2">
        <v>41</v>
      </c>
      <c r="K26" s="2">
        <v>31963</v>
      </c>
      <c r="L26" s="2">
        <v>13991</v>
      </c>
      <c r="O26" s="2">
        <v>735456</v>
      </c>
      <c r="Q26" s="2">
        <v>72223</v>
      </c>
      <c r="R26" s="2">
        <v>8632</v>
      </c>
      <c r="S26" s="2">
        <v>4613</v>
      </c>
      <c r="T26" s="2">
        <v>28981</v>
      </c>
      <c r="U26" s="2">
        <v>89292</v>
      </c>
      <c r="V26">
        <v>39</v>
      </c>
      <c r="W26" s="2">
        <v>117249</v>
      </c>
      <c r="X26" s="2">
        <v>3123</v>
      </c>
      <c r="Y26" s="2">
        <v>63692</v>
      </c>
      <c r="Z26" s="2">
        <v>359385</v>
      </c>
      <c r="AA26" s="2">
        <v>81902</v>
      </c>
      <c r="AB26">
        <v>401</v>
      </c>
      <c r="AC26" s="2">
        <v>305742</v>
      </c>
      <c r="AD26" s="2">
        <v>3994988</v>
      </c>
      <c r="AE26" s="2">
        <v>5931243</v>
      </c>
      <c r="AH26" s="2"/>
      <c r="AI26" s="2"/>
      <c r="AJ26" s="2"/>
      <c r="AK26" s="2"/>
    </row>
    <row r="27" spans="2:37" x14ac:dyDescent="0.35">
      <c r="B27" t="s">
        <v>0</v>
      </c>
      <c r="C27" t="s">
        <v>13</v>
      </c>
      <c r="D27" s="2">
        <f t="shared" si="0"/>
        <v>1131616</v>
      </c>
      <c r="E27" s="2">
        <f t="shared" si="1"/>
        <v>49645</v>
      </c>
      <c r="F27" s="2">
        <v>633409</v>
      </c>
      <c r="G27" s="2">
        <v>547855</v>
      </c>
      <c r="I27" s="2">
        <v>143</v>
      </c>
      <c r="K27" s="2">
        <v>79096</v>
      </c>
      <c r="L27" s="2">
        <v>32467</v>
      </c>
      <c r="O27" s="2"/>
      <c r="Q27" s="2">
        <v>424</v>
      </c>
      <c r="R27" s="2">
        <v>2574</v>
      </c>
      <c r="S27" s="2">
        <v>14</v>
      </c>
      <c r="T27" s="2">
        <v>753649</v>
      </c>
      <c r="U27" s="2">
        <v>186414</v>
      </c>
      <c r="V27" s="2">
        <v>2939</v>
      </c>
      <c r="W27" s="2">
        <v>72859</v>
      </c>
      <c r="X27" s="2">
        <v>1037</v>
      </c>
      <c r="Y27" s="2"/>
      <c r="Z27" s="2">
        <v>47167</v>
      </c>
      <c r="AA27" s="2"/>
      <c r="AC27" s="2">
        <v>2478</v>
      </c>
      <c r="AD27" s="2">
        <v>3661838</v>
      </c>
      <c r="AE27" s="2">
        <v>4843101</v>
      </c>
      <c r="AH27" s="2"/>
      <c r="AI27" s="2"/>
      <c r="AJ27" s="2"/>
      <c r="AK27" s="2"/>
    </row>
    <row r="28" spans="2:37" x14ac:dyDescent="0.35">
      <c r="B28" t="s">
        <v>0</v>
      </c>
      <c r="C28" t="s">
        <v>6</v>
      </c>
      <c r="D28" s="2">
        <f t="shared" si="0"/>
        <v>4983101</v>
      </c>
      <c r="E28" s="2">
        <f t="shared" si="1"/>
        <v>1186715</v>
      </c>
      <c r="F28" s="2">
        <v>3294343</v>
      </c>
      <c r="G28" s="2">
        <v>2875551</v>
      </c>
      <c r="I28" s="2">
        <v>106926</v>
      </c>
      <c r="J28" s="2">
        <v>1247</v>
      </c>
      <c r="K28" s="2">
        <v>24753</v>
      </c>
      <c r="L28" s="2">
        <v>21984</v>
      </c>
      <c r="O28">
        <v>0</v>
      </c>
      <c r="Q28" s="2">
        <v>205422</v>
      </c>
      <c r="R28" s="2">
        <v>54351</v>
      </c>
      <c r="S28" s="2">
        <v>329749</v>
      </c>
      <c r="T28" s="2">
        <v>3770859</v>
      </c>
      <c r="U28" s="2">
        <v>328089</v>
      </c>
      <c r="V28" s="2">
        <v>7769</v>
      </c>
      <c r="W28" s="2">
        <v>128381</v>
      </c>
      <c r="X28" s="2">
        <v>3571</v>
      </c>
      <c r="Y28" s="2">
        <v>53267</v>
      </c>
      <c r="Z28" s="2">
        <v>857341</v>
      </c>
      <c r="AA28" s="2">
        <v>55189</v>
      </c>
      <c r="AC28" s="2">
        <v>220918</v>
      </c>
      <c r="AD28" s="2">
        <v>24886008</v>
      </c>
      <c r="AE28" s="2">
        <v>31055902</v>
      </c>
      <c r="AH28" s="2"/>
      <c r="AI28" s="2"/>
      <c r="AJ28" s="2"/>
      <c r="AK28" s="2"/>
    </row>
    <row r="29" spans="2:37" x14ac:dyDescent="0.35">
      <c r="B29" t="s">
        <v>0</v>
      </c>
      <c r="C29" t="s">
        <v>14</v>
      </c>
      <c r="D29" s="2">
        <f t="shared" si="0"/>
        <v>5022639</v>
      </c>
      <c r="E29" s="2">
        <f t="shared" si="1"/>
        <v>245516</v>
      </c>
      <c r="F29" s="2">
        <v>571297</v>
      </c>
      <c r="G29" s="2">
        <v>4696905</v>
      </c>
      <c r="I29" s="2">
        <v>104554</v>
      </c>
      <c r="J29" s="2">
        <v>555</v>
      </c>
      <c r="K29" s="2">
        <v>15171</v>
      </c>
      <c r="L29" s="2">
        <v>68494</v>
      </c>
      <c r="O29" s="2">
        <v>501863</v>
      </c>
      <c r="P29" s="2"/>
      <c r="Q29" s="2">
        <v>2140889</v>
      </c>
      <c r="R29" s="2">
        <v>19356</v>
      </c>
      <c r="S29" s="2">
        <v>279414</v>
      </c>
      <c r="T29" s="2">
        <v>1521184</v>
      </c>
      <c r="U29" s="2">
        <v>141465</v>
      </c>
      <c r="V29" s="2"/>
      <c r="W29" s="2">
        <v>120206</v>
      </c>
      <c r="X29" s="2">
        <v>109488</v>
      </c>
      <c r="Y29" s="2">
        <v>11476</v>
      </c>
      <c r="Z29" s="2">
        <v>4193</v>
      </c>
      <c r="AA29" s="2">
        <v>481</v>
      </c>
      <c r="AC29" s="2">
        <v>229366</v>
      </c>
      <c r="AD29" s="2">
        <v>23718779</v>
      </c>
      <c r="AE29" s="2">
        <v>28986981</v>
      </c>
      <c r="AH29" s="2"/>
      <c r="AI29" s="2"/>
      <c r="AJ29" s="2"/>
      <c r="AK29" s="2"/>
    </row>
    <row r="30" spans="2:37" x14ac:dyDescent="0.35">
      <c r="B30" t="s">
        <v>0</v>
      </c>
      <c r="C30" t="s">
        <v>7</v>
      </c>
      <c r="D30" s="2">
        <f t="shared" si="0"/>
        <v>100856</v>
      </c>
      <c r="E30" s="2">
        <f t="shared" si="1"/>
        <v>36612</v>
      </c>
      <c r="F30" s="2">
        <v>104794</v>
      </c>
      <c r="G30" s="2">
        <v>32819</v>
      </c>
      <c r="I30" s="2">
        <v>14</v>
      </c>
      <c r="K30" s="2">
        <v>2154</v>
      </c>
      <c r="L30" s="2"/>
      <c r="O30" s="2"/>
      <c r="Q30" s="2"/>
      <c r="R30" s="2">
        <v>47971</v>
      </c>
      <c r="S30" s="2">
        <v>8</v>
      </c>
      <c r="T30" s="2">
        <v>4638</v>
      </c>
      <c r="U30" s="2">
        <v>26184</v>
      </c>
      <c r="W30" s="2">
        <v>17789</v>
      </c>
      <c r="X30" s="2">
        <v>2098</v>
      </c>
      <c r="Y30" s="2">
        <v>629</v>
      </c>
      <c r="Z30" s="2">
        <v>22660</v>
      </c>
      <c r="AA30" s="2">
        <v>4723</v>
      </c>
      <c r="AC30" s="2">
        <v>8600</v>
      </c>
      <c r="AD30" s="2">
        <v>559607</v>
      </c>
      <c r="AE30" s="2">
        <v>697220</v>
      </c>
      <c r="AH30" s="2"/>
      <c r="AI30" s="2"/>
      <c r="AJ30" s="2"/>
      <c r="AK30" s="2"/>
    </row>
    <row r="31" spans="2:37" x14ac:dyDescent="0.35">
      <c r="B31" t="s">
        <v>0</v>
      </c>
      <c r="C31" t="s">
        <v>15</v>
      </c>
      <c r="D31" s="2">
        <f t="shared" si="0"/>
        <v>3216275</v>
      </c>
      <c r="E31" s="2">
        <f t="shared" si="1"/>
        <v>1215928</v>
      </c>
      <c r="F31" s="2">
        <v>1396981</v>
      </c>
      <c r="G31" s="2">
        <v>3035222</v>
      </c>
      <c r="I31" s="2">
        <v>251721</v>
      </c>
      <c r="J31" s="2">
        <v>3623</v>
      </c>
      <c r="K31" s="2">
        <v>127779</v>
      </c>
      <c r="L31" s="2">
        <v>286440</v>
      </c>
      <c r="M31" s="2">
        <v>6283</v>
      </c>
      <c r="N31">
        <v>69</v>
      </c>
      <c r="O31" s="2">
        <v>1673280</v>
      </c>
      <c r="P31">
        <v>155</v>
      </c>
      <c r="Q31" s="2">
        <v>75186</v>
      </c>
      <c r="R31" s="2">
        <v>80921</v>
      </c>
      <c r="S31" s="2">
        <v>109810</v>
      </c>
      <c r="T31" s="2">
        <v>215357</v>
      </c>
      <c r="U31" s="2">
        <v>105783</v>
      </c>
      <c r="W31" s="2">
        <v>106557</v>
      </c>
      <c r="X31" s="2">
        <v>173311</v>
      </c>
      <c r="Y31" s="2">
        <v>17425</v>
      </c>
      <c r="Z31" s="2">
        <v>917694</v>
      </c>
      <c r="AA31" s="2">
        <v>81837</v>
      </c>
      <c r="AC31" s="2">
        <v>198972</v>
      </c>
      <c r="AD31" s="2">
        <v>21184092</v>
      </c>
      <c r="AE31" s="2">
        <v>25616295</v>
      </c>
      <c r="AH31" s="2"/>
      <c r="AI31" s="2"/>
      <c r="AJ31" s="2"/>
      <c r="AK31" s="2"/>
    </row>
    <row r="32" spans="2:37" x14ac:dyDescent="0.35">
      <c r="B32" t="s">
        <v>0</v>
      </c>
      <c r="C32" t="s">
        <v>8</v>
      </c>
      <c r="D32" s="2">
        <f t="shared" si="0"/>
        <v>820698</v>
      </c>
      <c r="E32" s="2">
        <f t="shared" si="1"/>
        <v>512406</v>
      </c>
      <c r="F32" s="2">
        <v>348963</v>
      </c>
      <c r="G32" s="2">
        <v>984140</v>
      </c>
      <c r="I32" s="2">
        <v>327</v>
      </c>
      <c r="J32" s="2"/>
      <c r="K32" s="2">
        <v>34221</v>
      </c>
      <c r="L32" s="2">
        <v>684</v>
      </c>
      <c r="M32" s="2"/>
      <c r="O32" s="2">
        <v>407956</v>
      </c>
      <c r="P32" s="2"/>
      <c r="Q32" s="2">
        <v>404</v>
      </c>
      <c r="R32" s="2">
        <v>2528</v>
      </c>
      <c r="S32" s="2">
        <v>185394</v>
      </c>
      <c r="T32" s="2">
        <v>101596</v>
      </c>
      <c r="U32" s="2">
        <v>48636</v>
      </c>
      <c r="W32" s="2">
        <v>38805</v>
      </c>
      <c r="X32" s="2">
        <v>147</v>
      </c>
      <c r="Y32" s="2">
        <v>8211</v>
      </c>
      <c r="Z32" s="2">
        <v>145884</v>
      </c>
      <c r="AA32" s="2">
        <v>1379</v>
      </c>
      <c r="AC32" s="2">
        <v>356932</v>
      </c>
      <c r="AD32" s="2">
        <v>4819991</v>
      </c>
      <c r="AE32" s="2">
        <v>6153095</v>
      </c>
      <c r="AH32" s="2"/>
      <c r="AI32" s="2"/>
      <c r="AJ32" s="2"/>
      <c r="AK32" s="2"/>
    </row>
    <row r="33" spans="2:37" x14ac:dyDescent="0.35">
      <c r="B33" t="s">
        <v>0</v>
      </c>
      <c r="C33" t="s">
        <v>16</v>
      </c>
      <c r="D33" s="2">
        <f t="shared" si="0"/>
        <v>1728809</v>
      </c>
      <c r="E33" s="2">
        <f t="shared" si="1"/>
        <v>31488</v>
      </c>
      <c r="F33" s="2">
        <v>427075</v>
      </c>
      <c r="G33" s="2">
        <v>1333222</v>
      </c>
      <c r="I33" s="2">
        <v>112764</v>
      </c>
      <c r="K33" s="2">
        <v>19933</v>
      </c>
      <c r="L33" s="2">
        <v>88083</v>
      </c>
      <c r="O33" s="2">
        <v>1046041</v>
      </c>
      <c r="Q33" s="2">
        <v>72873</v>
      </c>
      <c r="R33" s="2">
        <v>2</v>
      </c>
      <c r="S33" s="2"/>
      <c r="T33" s="2">
        <v>350914</v>
      </c>
      <c r="U33" s="2">
        <v>3116</v>
      </c>
      <c r="W33" s="2">
        <v>19046</v>
      </c>
      <c r="X33" s="2">
        <v>16037</v>
      </c>
      <c r="Y33" s="2">
        <v>2016</v>
      </c>
      <c r="Z33" s="2">
        <v>1144</v>
      </c>
      <c r="AA33" s="2">
        <v>10</v>
      </c>
      <c r="AC33" s="2">
        <v>28318</v>
      </c>
      <c r="AD33" s="2">
        <v>13746182</v>
      </c>
      <c r="AE33" s="2">
        <v>15506478</v>
      </c>
      <c r="AH33" s="2"/>
      <c r="AI33" s="2"/>
      <c r="AJ33" s="2"/>
      <c r="AK33" s="2"/>
    </row>
    <row r="34" spans="2:37" x14ac:dyDescent="0.35">
      <c r="B34" t="s">
        <v>83</v>
      </c>
      <c r="C34" t="s">
        <v>38</v>
      </c>
      <c r="D34" s="2">
        <f t="shared" si="0"/>
        <v>22226600</v>
      </c>
      <c r="E34" s="2">
        <f t="shared" si="1"/>
        <v>7377837</v>
      </c>
      <c r="F34" s="2">
        <v>9320745</v>
      </c>
      <c r="G34" s="2">
        <v>20334399</v>
      </c>
      <c r="H34">
        <v>519</v>
      </c>
      <c r="I34" s="2">
        <v>674489</v>
      </c>
      <c r="J34" s="2">
        <v>81355</v>
      </c>
      <c r="K34" s="2">
        <v>476134</v>
      </c>
      <c r="L34" s="2">
        <v>692027</v>
      </c>
      <c r="M34" s="2">
        <v>6283</v>
      </c>
      <c r="N34">
        <v>69</v>
      </c>
      <c r="O34" s="2">
        <v>4418368</v>
      </c>
      <c r="P34">
        <v>155</v>
      </c>
      <c r="Q34" s="2">
        <v>3075246</v>
      </c>
      <c r="R34" s="2">
        <v>1248874</v>
      </c>
      <c r="S34" s="2">
        <v>1456205</v>
      </c>
      <c r="T34" s="2">
        <v>7081774</v>
      </c>
      <c r="U34" s="2">
        <v>1427995</v>
      </c>
      <c r="V34" s="2">
        <v>21748</v>
      </c>
      <c r="W34" s="2">
        <v>1229608</v>
      </c>
      <c r="X34" s="2">
        <v>335751</v>
      </c>
      <c r="Y34" s="2">
        <v>210917</v>
      </c>
      <c r="Z34" s="2">
        <v>3139308</v>
      </c>
      <c r="AA34" s="2">
        <v>408732</v>
      </c>
      <c r="AB34">
        <v>845</v>
      </c>
      <c r="AC34" s="2">
        <v>3618035</v>
      </c>
      <c r="AD34" s="2">
        <v>126002079</v>
      </c>
      <c r="AE34" s="2">
        <v>155657223</v>
      </c>
      <c r="AH34" s="2"/>
      <c r="AI34" s="2"/>
      <c r="AJ34" s="2"/>
      <c r="AK34" s="2"/>
    </row>
    <row r="35" spans="2:37" x14ac:dyDescent="0.35">
      <c r="B35" t="s">
        <v>42</v>
      </c>
      <c r="C35" t="s">
        <v>17</v>
      </c>
      <c r="D35" s="2">
        <f t="shared" si="0"/>
        <v>601178</v>
      </c>
      <c r="E35" s="2">
        <f t="shared" si="1"/>
        <v>771780</v>
      </c>
      <c r="F35" s="2">
        <v>370142</v>
      </c>
      <c r="G35" s="2">
        <v>1003040</v>
      </c>
      <c r="I35">
        <v>5</v>
      </c>
      <c r="J35">
        <v>117</v>
      </c>
      <c r="K35" s="2">
        <v>52990</v>
      </c>
      <c r="L35" s="2">
        <v>61921</v>
      </c>
      <c r="R35" s="2">
        <v>249469</v>
      </c>
      <c r="S35" s="2">
        <v>13133</v>
      </c>
      <c r="T35" s="2">
        <v>77215</v>
      </c>
      <c r="U35" s="2">
        <v>11888</v>
      </c>
      <c r="V35">
        <v>308</v>
      </c>
      <c r="W35" s="2">
        <v>133556</v>
      </c>
      <c r="X35">
        <v>576</v>
      </c>
      <c r="Y35" s="2">
        <v>12821</v>
      </c>
      <c r="Z35" s="2">
        <v>136266</v>
      </c>
      <c r="AA35" s="2">
        <v>1752</v>
      </c>
      <c r="AC35" s="2">
        <v>620941</v>
      </c>
      <c r="AD35" s="2">
        <v>9808477</v>
      </c>
      <c r="AE35" s="2">
        <v>11181659</v>
      </c>
      <c r="AH35" s="2"/>
      <c r="AI35" s="2"/>
      <c r="AJ35" s="2"/>
      <c r="AK35" s="2"/>
    </row>
    <row r="36" spans="2:37" x14ac:dyDescent="0.35">
      <c r="B36" t="s">
        <v>42</v>
      </c>
      <c r="C36" t="s">
        <v>18</v>
      </c>
      <c r="D36" s="2">
        <f t="shared" si="0"/>
        <v>842911</v>
      </c>
      <c r="E36" s="2">
        <f t="shared" si="1"/>
        <v>26989</v>
      </c>
      <c r="F36" s="2">
        <v>469284</v>
      </c>
      <c r="G36" s="2">
        <v>400628</v>
      </c>
      <c r="I36">
        <v>380</v>
      </c>
      <c r="J36" s="2">
        <v>19626</v>
      </c>
      <c r="K36" s="2">
        <v>56731</v>
      </c>
      <c r="L36" s="2">
        <v>16386</v>
      </c>
      <c r="Q36" s="2">
        <v>2366</v>
      </c>
      <c r="R36" s="2">
        <v>2196</v>
      </c>
      <c r="S36" s="2">
        <v>42888</v>
      </c>
      <c r="T36" s="2">
        <v>512789</v>
      </c>
      <c r="U36" s="2">
        <v>131612</v>
      </c>
      <c r="V36" s="2">
        <v>4013</v>
      </c>
      <c r="W36" s="2">
        <v>53472</v>
      </c>
      <c r="X36">
        <v>452</v>
      </c>
      <c r="Y36">
        <v>161</v>
      </c>
      <c r="Z36" s="2">
        <v>6244</v>
      </c>
      <c r="AA36" s="2">
        <v>6372</v>
      </c>
      <c r="AB36">
        <v>406</v>
      </c>
      <c r="AC36" s="2">
        <v>13806</v>
      </c>
      <c r="AD36" s="2">
        <v>2712863</v>
      </c>
      <c r="AE36" s="2">
        <v>3582775</v>
      </c>
      <c r="AH36" s="2"/>
      <c r="AI36" s="2"/>
      <c r="AJ36" s="2"/>
      <c r="AK36" s="2"/>
    </row>
    <row r="37" spans="2:37" x14ac:dyDescent="0.35">
      <c r="B37" t="s">
        <v>42</v>
      </c>
      <c r="C37" t="s">
        <v>27</v>
      </c>
      <c r="D37" s="2">
        <f t="shared" si="0"/>
        <v>786149</v>
      </c>
      <c r="E37" s="2">
        <f t="shared" si="1"/>
        <v>109420</v>
      </c>
      <c r="F37" s="2">
        <v>420527</v>
      </c>
      <c r="G37" s="2">
        <v>475042</v>
      </c>
      <c r="I37">
        <v>143</v>
      </c>
      <c r="J37">
        <v>4</v>
      </c>
      <c r="L37" s="2">
        <v>248566</v>
      </c>
      <c r="O37" s="2">
        <v>345390</v>
      </c>
      <c r="Q37" s="2">
        <v>107555</v>
      </c>
      <c r="R37">
        <v>476</v>
      </c>
      <c r="S37" s="2">
        <v>13680</v>
      </c>
      <c r="T37" s="2">
        <v>27550</v>
      </c>
      <c r="U37" s="2">
        <v>19929</v>
      </c>
      <c r="W37" s="2">
        <v>22275</v>
      </c>
      <c r="X37">
        <v>581</v>
      </c>
      <c r="Y37" s="2">
        <v>1054</v>
      </c>
      <c r="Z37" s="2">
        <v>78693</v>
      </c>
      <c r="AA37" s="2">
        <v>8276</v>
      </c>
      <c r="AC37" s="2">
        <v>21397</v>
      </c>
      <c r="AD37" s="2">
        <v>1746766</v>
      </c>
      <c r="AE37" s="2">
        <v>2642335</v>
      </c>
      <c r="AH37" s="2"/>
      <c r="AI37" s="2"/>
      <c r="AJ37" s="2"/>
      <c r="AK37" s="2"/>
    </row>
    <row r="38" spans="2:37" x14ac:dyDescent="0.35">
      <c r="B38" t="s">
        <v>42</v>
      </c>
      <c r="C38" t="s">
        <v>28</v>
      </c>
      <c r="D38" s="2">
        <f t="shared" si="0"/>
        <v>1667082</v>
      </c>
      <c r="E38" s="2">
        <f t="shared" si="1"/>
        <v>10866</v>
      </c>
      <c r="F38" s="2">
        <v>341828</v>
      </c>
      <c r="G38" s="2">
        <v>1336119</v>
      </c>
      <c r="I38" s="2">
        <v>72403</v>
      </c>
      <c r="J38" s="2">
        <v>1153</v>
      </c>
      <c r="K38" s="2">
        <v>16957</v>
      </c>
      <c r="L38" s="2">
        <v>97130</v>
      </c>
      <c r="O38" s="2">
        <v>505669</v>
      </c>
      <c r="Q38" s="2">
        <v>312304</v>
      </c>
      <c r="R38" s="2">
        <v>1809</v>
      </c>
      <c r="S38" s="2">
        <v>55722</v>
      </c>
      <c r="T38" s="2">
        <v>390100</v>
      </c>
      <c r="U38" s="2">
        <v>11807</v>
      </c>
      <c r="W38" s="2">
        <v>28805</v>
      </c>
      <c r="X38" s="2">
        <v>173223</v>
      </c>
      <c r="Y38">
        <v>505</v>
      </c>
      <c r="Z38" s="2">
        <v>4398</v>
      </c>
      <c r="AA38" s="2">
        <v>1105</v>
      </c>
      <c r="AC38" s="2">
        <v>4858</v>
      </c>
      <c r="AD38" s="2">
        <v>9175852</v>
      </c>
      <c r="AE38" s="2">
        <v>10853800</v>
      </c>
      <c r="AH38" s="2"/>
      <c r="AI38" s="2"/>
      <c r="AJ38" s="2"/>
      <c r="AK38" s="2"/>
    </row>
    <row r="39" spans="2:37" x14ac:dyDescent="0.35">
      <c r="B39" t="s">
        <v>42</v>
      </c>
      <c r="C39" t="s">
        <v>19</v>
      </c>
      <c r="D39" s="2">
        <f t="shared" si="0"/>
        <v>461721</v>
      </c>
      <c r="E39" s="2">
        <f t="shared" si="1"/>
        <v>102051</v>
      </c>
      <c r="F39" s="2">
        <v>137344</v>
      </c>
      <c r="G39" s="2">
        <v>426428</v>
      </c>
      <c r="I39" s="2">
        <v>100092</v>
      </c>
      <c r="J39">
        <v>89</v>
      </c>
      <c r="K39" s="2">
        <v>27136</v>
      </c>
      <c r="L39">
        <v>35</v>
      </c>
      <c r="O39">
        <v>119</v>
      </c>
      <c r="Q39" s="2">
        <v>11023</v>
      </c>
      <c r="R39" s="2">
        <v>21356</v>
      </c>
      <c r="S39" s="2">
        <v>41476</v>
      </c>
      <c r="T39" s="2">
        <v>197616</v>
      </c>
      <c r="U39" s="2">
        <v>31461</v>
      </c>
      <c r="V39">
        <v>820</v>
      </c>
      <c r="W39" s="2">
        <v>30259</v>
      </c>
      <c r="X39">
        <v>239</v>
      </c>
      <c r="Y39" s="2">
        <v>40595</v>
      </c>
      <c r="Z39" s="2">
        <v>13013</v>
      </c>
      <c r="AA39">
        <v>42</v>
      </c>
      <c r="AC39" s="2">
        <v>48401</v>
      </c>
      <c r="AD39" s="2">
        <v>8923892</v>
      </c>
      <c r="AE39" s="2">
        <v>9487664</v>
      </c>
      <c r="AH39" s="2"/>
      <c r="AI39" s="2"/>
      <c r="AJ39" s="2"/>
      <c r="AK39" s="2"/>
    </row>
    <row r="40" spans="2:37" x14ac:dyDescent="0.35">
      <c r="B40" t="s">
        <v>42</v>
      </c>
      <c r="C40" t="s">
        <v>20</v>
      </c>
      <c r="D40" s="2">
        <f t="shared" si="0"/>
        <v>142061</v>
      </c>
      <c r="E40" s="2">
        <f t="shared" si="1"/>
        <v>9218</v>
      </c>
      <c r="F40" s="2">
        <v>24889</v>
      </c>
      <c r="G40" s="2">
        <v>126389</v>
      </c>
      <c r="I40" s="2">
        <v>12888</v>
      </c>
      <c r="K40" s="2">
        <v>9004</v>
      </c>
      <c r="Q40" s="2">
        <v>1154</v>
      </c>
      <c r="R40" s="2">
        <v>1327</v>
      </c>
      <c r="S40" s="2">
        <v>19692</v>
      </c>
      <c r="T40" s="2">
        <v>85505</v>
      </c>
      <c r="U40" s="2">
        <v>5116</v>
      </c>
      <c r="W40" s="2">
        <v>6647</v>
      </c>
      <c r="X40">
        <v>728</v>
      </c>
      <c r="Y40" s="2">
        <v>8257</v>
      </c>
      <c r="Z40">
        <v>87</v>
      </c>
      <c r="AC40">
        <v>874</v>
      </c>
      <c r="AD40" s="2">
        <v>2519865</v>
      </c>
      <c r="AE40" s="2">
        <v>2671142</v>
      </c>
      <c r="AH40" s="2"/>
      <c r="AI40" s="2"/>
      <c r="AJ40" s="2"/>
      <c r="AK40" s="2"/>
    </row>
    <row r="41" spans="2:37" x14ac:dyDescent="0.35">
      <c r="B41" t="s">
        <v>42</v>
      </c>
      <c r="C41" t="s">
        <v>29</v>
      </c>
      <c r="D41" s="2">
        <f t="shared" si="0"/>
        <v>848265</v>
      </c>
      <c r="E41" s="2">
        <f t="shared" si="1"/>
        <v>294320</v>
      </c>
      <c r="F41" s="2">
        <v>449251</v>
      </c>
      <c r="G41" s="2">
        <v>698519</v>
      </c>
      <c r="I41" s="2">
        <v>51651</v>
      </c>
      <c r="J41">
        <v>844</v>
      </c>
      <c r="K41" s="2">
        <v>186100</v>
      </c>
      <c r="L41" s="2">
        <v>8345</v>
      </c>
      <c r="M41" s="2">
        <v>6283</v>
      </c>
      <c r="P41">
        <v>155</v>
      </c>
      <c r="Q41" s="2">
        <v>214642</v>
      </c>
      <c r="R41" s="2">
        <v>35768</v>
      </c>
      <c r="S41" s="2">
        <v>42496</v>
      </c>
      <c r="T41" s="2">
        <v>157147</v>
      </c>
      <c r="U41" s="2">
        <v>39270</v>
      </c>
      <c r="W41" s="2">
        <v>100942</v>
      </c>
      <c r="X41" s="2">
        <v>4622</v>
      </c>
      <c r="Y41" s="2">
        <v>20946</v>
      </c>
      <c r="Z41" s="2">
        <v>186039</v>
      </c>
      <c r="AA41" s="2">
        <v>48659</v>
      </c>
      <c r="AC41" s="2">
        <v>38676</v>
      </c>
      <c r="AD41" s="2">
        <v>4733823</v>
      </c>
      <c r="AE41" s="2">
        <v>5881592</v>
      </c>
    </row>
    <row r="42" spans="2:37" x14ac:dyDescent="0.35">
      <c r="B42" t="s">
        <v>42</v>
      </c>
      <c r="C42" t="s">
        <v>21</v>
      </c>
      <c r="D42" s="2">
        <f t="shared" si="0"/>
        <v>2729253</v>
      </c>
      <c r="E42" s="2">
        <f t="shared" si="1"/>
        <v>131905</v>
      </c>
      <c r="F42" s="2">
        <v>288788</v>
      </c>
      <c r="G42" s="2">
        <v>2572385</v>
      </c>
      <c r="I42" s="2">
        <v>15504</v>
      </c>
      <c r="J42">
        <v>48</v>
      </c>
      <c r="K42">
        <v>14</v>
      </c>
      <c r="L42" s="2">
        <v>26324</v>
      </c>
      <c r="O42" s="2">
        <v>501863</v>
      </c>
      <c r="Q42" s="2">
        <v>1310048</v>
      </c>
      <c r="R42" s="2">
        <v>5512</v>
      </c>
      <c r="S42" s="2">
        <v>142941</v>
      </c>
      <c r="T42" s="2">
        <v>622914</v>
      </c>
      <c r="U42" s="2">
        <v>10708</v>
      </c>
      <c r="W42" s="2">
        <v>53195</v>
      </c>
      <c r="X42" s="2">
        <v>40182</v>
      </c>
      <c r="Y42">
        <v>794</v>
      </c>
      <c r="Z42" s="2">
        <v>6652</v>
      </c>
      <c r="AC42" s="2">
        <v>124459</v>
      </c>
      <c r="AD42" s="2">
        <v>3743295</v>
      </c>
      <c r="AE42" s="2">
        <v>6604468</v>
      </c>
    </row>
    <row r="43" spans="2:37" x14ac:dyDescent="0.35">
      <c r="B43" t="s">
        <v>42</v>
      </c>
      <c r="C43" t="s">
        <v>22</v>
      </c>
      <c r="D43" s="2">
        <f t="shared" si="0"/>
        <v>1123694</v>
      </c>
      <c r="E43" s="2">
        <f t="shared" si="1"/>
        <v>335517</v>
      </c>
      <c r="F43" s="2">
        <v>449132</v>
      </c>
      <c r="G43" s="2">
        <v>1030389</v>
      </c>
      <c r="I43" s="2">
        <v>9437</v>
      </c>
      <c r="J43" s="2">
        <v>13878</v>
      </c>
      <c r="K43" s="2">
        <v>9160</v>
      </c>
      <c r="L43" s="2">
        <v>3441</v>
      </c>
      <c r="O43" s="2">
        <v>3750</v>
      </c>
      <c r="Q43" s="2">
        <v>5534</v>
      </c>
      <c r="R43" s="2">
        <v>295886</v>
      </c>
      <c r="S43" s="2">
        <v>120406</v>
      </c>
      <c r="T43" s="2">
        <v>102630</v>
      </c>
      <c r="U43" s="2">
        <v>370622</v>
      </c>
      <c r="V43" s="2">
        <v>2922</v>
      </c>
      <c r="W43" s="2">
        <v>174240</v>
      </c>
      <c r="X43" s="2">
        <v>11788</v>
      </c>
      <c r="Y43" s="2">
        <v>15756</v>
      </c>
      <c r="Z43" s="2">
        <v>115192</v>
      </c>
      <c r="AA43" s="2">
        <v>60847</v>
      </c>
      <c r="AB43">
        <v>431</v>
      </c>
      <c r="AC43" s="2">
        <v>143291</v>
      </c>
      <c r="AD43" s="2">
        <v>8907052</v>
      </c>
      <c r="AE43" s="2">
        <v>10386573</v>
      </c>
    </row>
    <row r="44" spans="2:37" x14ac:dyDescent="0.35">
      <c r="B44" t="s">
        <v>42</v>
      </c>
      <c r="C44" t="s">
        <v>23</v>
      </c>
      <c r="D44" s="2">
        <f t="shared" si="0"/>
        <v>7029193</v>
      </c>
      <c r="E44" s="2">
        <f t="shared" si="1"/>
        <v>4169225</v>
      </c>
      <c r="F44" s="2">
        <v>4977499</v>
      </c>
      <c r="G44" s="2">
        <v>6245507</v>
      </c>
      <c r="I44" s="2">
        <v>22278</v>
      </c>
      <c r="J44" s="2">
        <v>31181</v>
      </c>
      <c r="K44" s="2">
        <v>67290</v>
      </c>
      <c r="L44" s="2">
        <v>86276</v>
      </c>
      <c r="O44" s="2">
        <v>1193316</v>
      </c>
      <c r="Q44" s="2">
        <v>249353</v>
      </c>
      <c r="R44" s="2">
        <v>559922</v>
      </c>
      <c r="S44" s="2">
        <v>696708</v>
      </c>
      <c r="T44" s="2">
        <v>3317985</v>
      </c>
      <c r="U44" s="2">
        <v>299200</v>
      </c>
      <c r="V44" s="2">
        <v>9592</v>
      </c>
      <c r="W44" s="2">
        <v>482594</v>
      </c>
      <c r="X44" s="2">
        <v>13498</v>
      </c>
      <c r="Y44" s="2">
        <v>77328</v>
      </c>
      <c r="Z44" s="2">
        <v>1704041</v>
      </c>
      <c r="AA44" s="2">
        <v>85212</v>
      </c>
      <c r="AB44">
        <v>8</v>
      </c>
      <c r="AC44" s="2">
        <v>2302636</v>
      </c>
      <c r="AD44" s="2">
        <v>19465085</v>
      </c>
      <c r="AE44" s="2">
        <v>30688091</v>
      </c>
    </row>
    <row r="45" spans="2:37" x14ac:dyDescent="0.35">
      <c r="B45" t="s">
        <v>42</v>
      </c>
      <c r="C45" t="s">
        <v>24</v>
      </c>
      <c r="D45" s="2">
        <f t="shared" si="0"/>
        <v>789140</v>
      </c>
      <c r="E45" s="2">
        <f t="shared" si="1"/>
        <v>80431</v>
      </c>
      <c r="F45" s="2">
        <v>83708</v>
      </c>
      <c r="G45" s="2">
        <v>785865</v>
      </c>
      <c r="I45" s="2">
        <v>1797</v>
      </c>
      <c r="J45">
        <v>14</v>
      </c>
      <c r="L45" s="2">
        <v>10036</v>
      </c>
      <c r="Q45" s="2">
        <v>17349</v>
      </c>
      <c r="R45" s="2">
        <v>12466</v>
      </c>
      <c r="S45" s="2">
        <v>41376</v>
      </c>
      <c r="T45" s="2">
        <v>531030</v>
      </c>
      <c r="U45" s="2">
        <v>151248</v>
      </c>
      <c r="V45" s="2">
        <v>1147</v>
      </c>
      <c r="W45" s="2">
        <v>17345</v>
      </c>
      <c r="X45" s="2">
        <v>5332</v>
      </c>
      <c r="Y45" s="2">
        <v>9787</v>
      </c>
      <c r="Z45" s="2">
        <v>2005</v>
      </c>
      <c r="AA45" s="2">
        <v>40040</v>
      </c>
      <c r="AC45" s="2">
        <v>28599</v>
      </c>
      <c r="AD45" s="2">
        <v>10623371</v>
      </c>
      <c r="AE45" s="2">
        <v>11492943</v>
      </c>
    </row>
    <row r="46" spans="2:37" x14ac:dyDescent="0.35">
      <c r="B46" t="s">
        <v>42</v>
      </c>
      <c r="C46" t="s">
        <v>25</v>
      </c>
      <c r="D46" s="2">
        <f t="shared" si="0"/>
        <v>487372</v>
      </c>
      <c r="E46" s="2">
        <f t="shared" si="1"/>
        <v>446725</v>
      </c>
      <c r="F46" s="2">
        <v>145612</v>
      </c>
      <c r="G46" s="2">
        <v>788860</v>
      </c>
      <c r="I46" s="2">
        <v>6367</v>
      </c>
      <c r="J46">
        <v>955</v>
      </c>
      <c r="K46" s="2">
        <v>7922</v>
      </c>
      <c r="L46" s="2">
        <v>23457</v>
      </c>
      <c r="Q46" s="2">
        <v>60539</v>
      </c>
      <c r="R46" s="2">
        <v>4920</v>
      </c>
      <c r="S46" s="2">
        <v>46670</v>
      </c>
      <c r="T46" s="2">
        <v>64142</v>
      </c>
      <c r="U46" s="2">
        <v>192718</v>
      </c>
      <c r="V46" s="2">
        <v>2922</v>
      </c>
      <c r="W46" s="2">
        <v>32566</v>
      </c>
      <c r="X46" s="2">
        <v>44194</v>
      </c>
      <c r="Y46" s="2">
        <v>1133</v>
      </c>
      <c r="Z46" s="2">
        <v>255883</v>
      </c>
      <c r="AA46" s="2">
        <v>81609</v>
      </c>
      <c r="AC46" s="2">
        <v>108100</v>
      </c>
      <c r="AD46" s="2">
        <v>6797457</v>
      </c>
      <c r="AE46" s="2">
        <v>7731929</v>
      </c>
    </row>
    <row r="47" spans="2:37" x14ac:dyDescent="0.35">
      <c r="B47" t="s">
        <v>42</v>
      </c>
      <c r="C47" t="s">
        <v>30</v>
      </c>
      <c r="D47" s="2">
        <f t="shared" si="0"/>
        <v>362034</v>
      </c>
      <c r="E47" s="2">
        <f t="shared" si="1"/>
        <v>285718</v>
      </c>
      <c r="F47" s="2">
        <v>77298</v>
      </c>
      <c r="G47" s="2">
        <v>570455</v>
      </c>
      <c r="I47" s="2">
        <v>138647</v>
      </c>
      <c r="L47" s="2">
        <v>19339</v>
      </c>
      <c r="O47" s="2">
        <v>5997</v>
      </c>
      <c r="Q47" s="2">
        <v>47722</v>
      </c>
      <c r="R47" s="2">
        <v>42408</v>
      </c>
      <c r="S47" s="2">
        <v>36483</v>
      </c>
      <c r="T47" s="2">
        <v>38449</v>
      </c>
      <c r="U47" s="2">
        <v>23220</v>
      </c>
      <c r="W47" s="2">
        <v>2353</v>
      </c>
      <c r="X47" s="2">
        <v>7416</v>
      </c>
      <c r="Y47" s="2">
        <v>10915</v>
      </c>
      <c r="Z47" s="2">
        <v>235202</v>
      </c>
      <c r="AA47" s="2">
        <v>16129</v>
      </c>
      <c r="AC47" s="2">
        <v>23472</v>
      </c>
      <c r="AD47" s="2">
        <v>7683928</v>
      </c>
      <c r="AE47" s="2">
        <v>8331680</v>
      </c>
    </row>
    <row r="48" spans="2:37" x14ac:dyDescent="0.35">
      <c r="B48" t="s">
        <v>42</v>
      </c>
      <c r="C48" t="s">
        <v>26</v>
      </c>
      <c r="D48" s="2">
        <f t="shared" si="0"/>
        <v>3622369</v>
      </c>
      <c r="E48" s="2">
        <f t="shared" si="1"/>
        <v>375195</v>
      </c>
      <c r="F48" s="2">
        <v>967776</v>
      </c>
      <c r="G48" s="2">
        <v>3029790</v>
      </c>
      <c r="I48" s="2">
        <v>50480</v>
      </c>
      <c r="J48" s="2">
        <v>1980</v>
      </c>
      <c r="K48" s="2">
        <v>11349</v>
      </c>
      <c r="L48" s="2">
        <v>72842</v>
      </c>
      <c r="O48" s="2">
        <v>1862265</v>
      </c>
      <c r="Q48" s="2">
        <v>672496</v>
      </c>
      <c r="R48" s="2">
        <v>8477</v>
      </c>
      <c r="S48" s="2">
        <v>93525</v>
      </c>
      <c r="T48" s="2">
        <v>716294</v>
      </c>
      <c r="U48" s="2">
        <v>50351</v>
      </c>
      <c r="V48">
        <v>24</v>
      </c>
      <c r="W48" s="2">
        <v>60353</v>
      </c>
      <c r="X48" s="2">
        <v>21933</v>
      </c>
      <c r="Y48" s="2">
        <v>7852</v>
      </c>
      <c r="Z48" s="2">
        <v>257636</v>
      </c>
      <c r="AA48" s="2">
        <v>15726</v>
      </c>
      <c r="AC48" s="2">
        <v>93981</v>
      </c>
      <c r="AD48" s="2">
        <v>15243305</v>
      </c>
      <c r="AE48" s="2">
        <v>19240871</v>
      </c>
    </row>
    <row r="49" spans="2:31" x14ac:dyDescent="0.35">
      <c r="B49" t="s">
        <v>42</v>
      </c>
      <c r="C49" t="s">
        <v>31</v>
      </c>
      <c r="D49" s="2">
        <f t="shared" si="0"/>
        <v>339380</v>
      </c>
      <c r="E49" s="2">
        <f t="shared" si="1"/>
        <v>226814</v>
      </c>
      <c r="F49" s="2">
        <v>104915</v>
      </c>
      <c r="G49" s="2">
        <v>461279</v>
      </c>
      <c r="H49">
        <v>519</v>
      </c>
      <c r="I49" s="2">
        <v>121435</v>
      </c>
      <c r="J49" s="2">
        <v>11460</v>
      </c>
      <c r="K49" s="2">
        <v>28518</v>
      </c>
      <c r="L49" s="2">
        <v>17263</v>
      </c>
      <c r="N49">
        <v>69</v>
      </c>
      <c r="Q49" s="2">
        <v>59887</v>
      </c>
      <c r="R49" s="2">
        <v>3517</v>
      </c>
      <c r="S49" s="2">
        <v>16260</v>
      </c>
      <c r="T49" s="2">
        <v>18200</v>
      </c>
      <c r="U49" s="2">
        <v>39907</v>
      </c>
      <c r="W49" s="2">
        <v>19103</v>
      </c>
      <c r="X49" s="2">
        <v>3242</v>
      </c>
      <c r="Y49" s="2">
        <v>2537</v>
      </c>
      <c r="Z49" s="2">
        <v>137598</v>
      </c>
      <c r="AA49" s="2">
        <v>42963</v>
      </c>
      <c r="AC49" s="2">
        <v>43716</v>
      </c>
      <c r="AD49" s="2">
        <v>4345470</v>
      </c>
      <c r="AE49" s="2">
        <v>4911664</v>
      </c>
    </row>
    <row r="50" spans="2:31" x14ac:dyDescent="0.35">
      <c r="B50" t="s">
        <v>42</v>
      </c>
      <c r="C50" t="s">
        <v>32</v>
      </c>
      <c r="D50" s="2">
        <f t="shared" si="0"/>
        <v>394797</v>
      </c>
      <c r="E50" s="2">
        <f t="shared" si="1"/>
        <v>1660</v>
      </c>
      <c r="F50" s="2">
        <v>12753</v>
      </c>
      <c r="G50" s="2">
        <v>383706</v>
      </c>
      <c r="I50" s="2">
        <v>70981</v>
      </c>
      <c r="J50">
        <v>6</v>
      </c>
      <c r="K50" s="2">
        <v>2963</v>
      </c>
      <c r="L50">
        <v>664</v>
      </c>
      <c r="Q50" s="2">
        <v>3273</v>
      </c>
      <c r="R50" s="2">
        <v>3366</v>
      </c>
      <c r="S50" s="2">
        <v>32750</v>
      </c>
      <c r="T50" s="2">
        <v>222209</v>
      </c>
      <c r="U50" s="2">
        <v>38937</v>
      </c>
      <c r="W50" s="2">
        <v>11904</v>
      </c>
      <c r="X50" s="2">
        <v>7744</v>
      </c>
      <c r="Y50">
        <v>475</v>
      </c>
      <c r="Z50">
        <v>357</v>
      </c>
      <c r="AC50">
        <v>828</v>
      </c>
      <c r="AD50" s="2">
        <v>9571578</v>
      </c>
      <c r="AE50" s="2">
        <v>9968037</v>
      </c>
    </row>
    <row r="51" spans="2:31" x14ac:dyDescent="0.35">
      <c r="B51" t="s">
        <v>41</v>
      </c>
      <c r="C51" t="s">
        <v>82</v>
      </c>
      <c r="D51" s="2">
        <f t="shared" si="0"/>
        <v>12074802</v>
      </c>
      <c r="E51" s="2">
        <f t="shared" si="1"/>
        <v>1922909</v>
      </c>
      <c r="F51" s="2">
        <v>3231678</v>
      </c>
      <c r="G51" s="2">
        <v>10771594</v>
      </c>
      <c r="H51">
        <v>519</v>
      </c>
      <c r="I51" s="2">
        <v>542298</v>
      </c>
      <c r="J51" s="2">
        <v>16416</v>
      </c>
      <c r="K51" s="2">
        <v>317649</v>
      </c>
      <c r="L51" s="2">
        <v>524370</v>
      </c>
      <c r="M51" s="2">
        <v>6283</v>
      </c>
      <c r="N51">
        <v>69</v>
      </c>
      <c r="O51" s="2">
        <v>3221184</v>
      </c>
      <c r="P51">
        <v>155</v>
      </c>
      <c r="Q51" s="2">
        <v>2796601</v>
      </c>
      <c r="R51" s="2">
        <v>110627</v>
      </c>
      <c r="S51" s="2">
        <v>413519</v>
      </c>
      <c r="T51" s="2">
        <v>2893273</v>
      </c>
      <c r="U51" s="2">
        <v>552653</v>
      </c>
      <c r="V51" s="2">
        <v>2939</v>
      </c>
      <c r="W51" s="2">
        <v>366137</v>
      </c>
      <c r="X51" s="2">
        <v>310110</v>
      </c>
      <c r="Y51" s="2">
        <v>51316</v>
      </c>
      <c r="Z51" s="2">
        <v>1190571</v>
      </c>
      <c r="AA51" s="2">
        <v>214458</v>
      </c>
      <c r="AC51" s="2">
        <v>466564</v>
      </c>
      <c r="AD51" s="2">
        <v>68607490</v>
      </c>
      <c r="AE51" s="2">
        <v>82610762</v>
      </c>
    </row>
    <row r="52" spans="2:31" x14ac:dyDescent="0.35">
      <c r="B52" t="s">
        <v>41</v>
      </c>
      <c r="C52" t="s">
        <v>2</v>
      </c>
      <c r="D52" s="2">
        <f t="shared" si="0"/>
        <v>10151800</v>
      </c>
      <c r="E52" s="2">
        <f t="shared" si="1"/>
        <v>5454928</v>
      </c>
      <c r="F52" s="2">
        <v>6089067</v>
      </c>
      <c r="G52" s="2">
        <v>9562805</v>
      </c>
      <c r="I52" s="2">
        <v>132192</v>
      </c>
      <c r="J52" s="2">
        <v>64939</v>
      </c>
      <c r="K52" s="2">
        <v>158485</v>
      </c>
      <c r="L52" s="2">
        <v>167657</v>
      </c>
      <c r="O52" s="2">
        <v>1197184</v>
      </c>
      <c r="Q52" s="2">
        <v>278645</v>
      </c>
      <c r="R52" s="2">
        <v>1138247</v>
      </c>
      <c r="S52" s="2">
        <v>1042686</v>
      </c>
      <c r="T52" s="2">
        <v>4188501</v>
      </c>
      <c r="U52" s="2">
        <v>875342</v>
      </c>
      <c r="V52" s="2">
        <v>18810</v>
      </c>
      <c r="W52" s="2">
        <v>863471</v>
      </c>
      <c r="X52" s="2">
        <v>25641</v>
      </c>
      <c r="Y52" s="2">
        <v>159601</v>
      </c>
      <c r="Z52" s="2">
        <v>1948737</v>
      </c>
      <c r="AA52" s="2">
        <v>194274</v>
      </c>
      <c r="AB52">
        <v>845</v>
      </c>
      <c r="AC52" s="2">
        <v>3151471</v>
      </c>
      <c r="AD52" s="2">
        <v>57394590</v>
      </c>
      <c r="AE52" s="2">
        <v>73046461</v>
      </c>
    </row>
    <row r="53" spans="2:31" x14ac:dyDescent="0.35">
      <c r="B53" t="s">
        <v>34</v>
      </c>
      <c r="D53" s="2">
        <f>SUBTOTAL(109,Table43[Fee Conservation])</f>
        <v>88906403</v>
      </c>
      <c r="E53" s="2">
        <f>SUBTOTAL(109,Table43[Easement Conservation])</f>
        <v>29511343</v>
      </c>
      <c r="F53" s="2">
        <f>SUBTOTAL(109,Table43[Conserved for Nature (Gap 1 and 2)])</f>
        <v>37282981</v>
      </c>
      <c r="G53" s="2">
        <f>SUBTOTAL(109,Table43[Conserved for Multiple Uses (GAP 3)])</f>
        <v>81337598</v>
      </c>
      <c r="H53">
        <f>SUBTOTAL(109,Table43[Federal: Bureau of Land Management])</f>
        <v>2076</v>
      </c>
      <c r="I53" s="2">
        <f>SUBTOTAL(109,Table43[Federal: Department of Defense])</f>
        <v>2697956</v>
      </c>
      <c r="J53" s="2">
        <f>SUBTOTAL(109,Table43[Federal])</f>
        <v>325420</v>
      </c>
      <c r="K53" s="2">
        <f>SUBTOTAL(109,Table43[Federal: Fish and Wildlife Service])</f>
        <v>1904538</v>
      </c>
      <c r="L53" s="2">
        <f>SUBTOTAL(109,Table43[Federal National Park Service])</f>
        <v>2768107</v>
      </c>
      <c r="M53">
        <f>SUBTOTAL(109,Table43[Federal: NASA])</f>
        <v>25132</v>
      </c>
      <c r="N53">
        <f>SUBTOTAL(109,Table43[Federal: NOAA])</f>
        <v>276</v>
      </c>
      <c r="O53" s="2">
        <f>SUBTOTAL(109,Table43[Federal US Forest Service])</f>
        <v>17673473</v>
      </c>
      <c r="P53">
        <f>SUBTOTAL(105,Table43[Tribal])</f>
        <v>155</v>
      </c>
      <c r="Q53" s="2">
        <f>SUBTOTAL(109,Table43[State Forest])</f>
        <v>12300983</v>
      </c>
      <c r="R53" s="2">
        <f>SUBTOTAL(109,Table43[State Land])</f>
        <v>4995498</v>
      </c>
      <c r="S53" s="2">
        <f>SUBTOTAL(109,Table43[State Park])</f>
        <v>5824822</v>
      </c>
      <c r="T53" s="2">
        <f>SUBTOTAL(109,Table43[State Wildlife Management Area])</f>
        <v>28327096</v>
      </c>
      <c r="U53" s="2">
        <f>SUBTOTAL(109,Table43[Local])</f>
        <v>5711977</v>
      </c>
      <c r="V53">
        <f>SUBTOTAL(109,Table43[District])</f>
        <v>86993</v>
      </c>
      <c r="W53" s="2">
        <f>SUBTOTAL(109,Table43[Non-governemnt Organization])</f>
        <v>4918433</v>
      </c>
      <c r="X53" s="2">
        <f>SUBTOTAL(109,Table43[Private Conservation])</f>
        <v>1343003</v>
      </c>
      <c r="Y53" s="2">
        <f>SUBTOTAL(109,Table43[Federal Easement])</f>
        <v>843667</v>
      </c>
      <c r="Z53" s="2">
        <f>SUBTOTAL(109,Table43[State Easement])</f>
        <v>12557229</v>
      </c>
      <c r="AA53" s="2">
        <f>SUBTOTAL(109,Table43[Local Easement])</f>
        <v>1634928</v>
      </c>
      <c r="AB53">
        <f>SUBTOTAL(109,Table43[District Easement])</f>
        <v>3380</v>
      </c>
      <c r="AC53" s="2">
        <f>SUBTOTAL(109,Table43[Non-governemnt Easement])</f>
        <v>14472139</v>
      </c>
      <c r="AD53" s="2">
        <f>SUBTOTAL(109,Table43[Unconserved])</f>
        <v>504008319</v>
      </c>
      <c r="AE53" s="2">
        <f>SUBTOTAL(109,Table43[Total Land Area])</f>
        <v>622628893</v>
      </c>
    </row>
    <row r="57" spans="2:31" x14ac:dyDescent="0.35">
      <c r="Q57" s="2"/>
    </row>
    <row r="58" spans="2:31" x14ac:dyDescent="0.35">
      <c r="M58" s="2"/>
      <c r="Q58" s="2"/>
    </row>
    <row r="59" spans="2:31" x14ac:dyDescent="0.35">
      <c r="H59" s="2"/>
      <c r="M59" s="2"/>
      <c r="Q59" s="2"/>
    </row>
    <row r="60" spans="2:31" x14ac:dyDescent="0.35">
      <c r="D60" t="s">
        <v>86</v>
      </c>
      <c r="E60" t="s">
        <v>0</v>
      </c>
      <c r="F60" t="s">
        <v>100</v>
      </c>
      <c r="G60" t="s">
        <v>101</v>
      </c>
      <c r="H60" s="2" t="s">
        <v>36</v>
      </c>
      <c r="L60" s="9"/>
      <c r="M60" s="17"/>
      <c r="Q60" s="2"/>
    </row>
    <row r="61" spans="2:31" x14ac:dyDescent="0.35">
      <c r="D61" t="s">
        <v>0</v>
      </c>
      <c r="E61" t="s">
        <v>1</v>
      </c>
      <c r="F61" t="s">
        <v>60</v>
      </c>
      <c r="G61" t="s">
        <v>60</v>
      </c>
      <c r="H61">
        <v>441632</v>
      </c>
      <c r="L61" s="19"/>
      <c r="M61" s="18"/>
      <c r="Q61" s="2"/>
    </row>
    <row r="62" spans="2:31" x14ac:dyDescent="0.35">
      <c r="D62" t="s">
        <v>0</v>
      </c>
      <c r="E62" t="s">
        <v>9</v>
      </c>
      <c r="F62" t="s">
        <v>60</v>
      </c>
      <c r="G62" t="s">
        <v>60</v>
      </c>
      <c r="H62">
        <v>8145</v>
      </c>
      <c r="L62" s="9"/>
      <c r="M62" s="17"/>
      <c r="Q62" s="2"/>
    </row>
    <row r="63" spans="2:31" x14ac:dyDescent="0.35">
      <c r="D63" t="s">
        <v>0</v>
      </c>
      <c r="E63" t="s">
        <v>11</v>
      </c>
      <c r="F63" t="s">
        <v>60</v>
      </c>
      <c r="G63" t="s">
        <v>60</v>
      </c>
      <c r="H63">
        <v>173992</v>
      </c>
      <c r="L63" s="19"/>
      <c r="M63" s="18"/>
      <c r="Q63" s="2"/>
    </row>
    <row r="64" spans="2:31" x14ac:dyDescent="0.35">
      <c r="D64" t="s">
        <v>0</v>
      </c>
      <c r="E64" t="s">
        <v>3</v>
      </c>
      <c r="F64" t="s">
        <v>60</v>
      </c>
      <c r="G64" t="s">
        <v>60</v>
      </c>
      <c r="H64">
        <v>1013168</v>
      </c>
      <c r="L64" s="9"/>
      <c r="M64" s="17"/>
      <c r="Q64" s="2"/>
    </row>
    <row r="65" spans="4:17" x14ac:dyDescent="0.35">
      <c r="D65" t="s">
        <v>0</v>
      </c>
      <c r="E65" t="s">
        <v>12</v>
      </c>
      <c r="F65" t="s">
        <v>60</v>
      </c>
      <c r="G65" t="s">
        <v>60</v>
      </c>
      <c r="H65">
        <v>793327</v>
      </c>
      <c r="L65" s="19"/>
      <c r="M65" s="18"/>
      <c r="Q65" s="2"/>
    </row>
    <row r="66" spans="4:17" x14ac:dyDescent="0.35">
      <c r="D66" t="s">
        <v>0</v>
      </c>
      <c r="E66" t="s">
        <v>4</v>
      </c>
      <c r="F66" t="s">
        <v>60</v>
      </c>
      <c r="G66" t="s">
        <v>60</v>
      </c>
      <c r="H66">
        <v>1680155</v>
      </c>
      <c r="L66" s="9"/>
      <c r="M66" s="17"/>
      <c r="Q66" s="2"/>
    </row>
    <row r="67" spans="4:17" x14ac:dyDescent="0.35">
      <c r="D67" t="s">
        <v>0</v>
      </c>
      <c r="E67" t="s">
        <v>5</v>
      </c>
      <c r="F67" t="s">
        <v>60</v>
      </c>
      <c r="G67" t="s">
        <v>60</v>
      </c>
      <c r="H67">
        <v>1112189</v>
      </c>
      <c r="L67" s="19"/>
      <c r="M67" s="18"/>
      <c r="Q67" s="2"/>
    </row>
    <row r="68" spans="4:17" x14ac:dyDescent="0.35">
      <c r="D68" t="s">
        <v>0</v>
      </c>
      <c r="E68" t="s">
        <v>13</v>
      </c>
      <c r="F68" t="s">
        <v>60</v>
      </c>
      <c r="G68" t="s">
        <v>60</v>
      </c>
      <c r="H68">
        <v>1131616</v>
      </c>
      <c r="L68" s="9"/>
      <c r="M68" s="17"/>
      <c r="Q68" s="2"/>
    </row>
    <row r="69" spans="4:17" x14ac:dyDescent="0.35">
      <c r="D69" t="s">
        <v>0</v>
      </c>
      <c r="E69" t="s">
        <v>6</v>
      </c>
      <c r="F69" t="s">
        <v>60</v>
      </c>
      <c r="G69" t="s">
        <v>60</v>
      </c>
      <c r="H69">
        <v>4983101</v>
      </c>
      <c r="L69" s="19"/>
      <c r="M69" s="18"/>
      <c r="Q69" s="2"/>
    </row>
    <row r="70" spans="4:17" x14ac:dyDescent="0.35">
      <c r="D70" t="s">
        <v>0</v>
      </c>
      <c r="E70" t="s">
        <v>14</v>
      </c>
      <c r="F70" t="s">
        <v>60</v>
      </c>
      <c r="G70" t="s">
        <v>60</v>
      </c>
      <c r="H70">
        <v>5022639</v>
      </c>
      <c r="L70" s="9"/>
      <c r="M70" s="17"/>
      <c r="Q70" s="2"/>
    </row>
    <row r="71" spans="4:17" x14ac:dyDescent="0.35">
      <c r="D71" t="s">
        <v>0</v>
      </c>
      <c r="E71" t="s">
        <v>7</v>
      </c>
      <c r="F71" t="s">
        <v>60</v>
      </c>
      <c r="G71" t="s">
        <v>60</v>
      </c>
      <c r="H71">
        <v>100856</v>
      </c>
      <c r="L71" s="19"/>
      <c r="M71" s="18"/>
      <c r="Q71" s="2"/>
    </row>
    <row r="72" spans="4:17" x14ac:dyDescent="0.35">
      <c r="D72" t="s">
        <v>0</v>
      </c>
      <c r="E72" t="s">
        <v>15</v>
      </c>
      <c r="F72" t="s">
        <v>60</v>
      </c>
      <c r="G72" t="s">
        <v>60</v>
      </c>
      <c r="H72">
        <v>3216275</v>
      </c>
      <c r="L72" s="9"/>
      <c r="M72" s="17"/>
    </row>
    <row r="73" spans="4:17" x14ac:dyDescent="0.35">
      <c r="D73" t="s">
        <v>0</v>
      </c>
      <c r="E73" t="s">
        <v>8</v>
      </c>
      <c r="F73" t="s">
        <v>60</v>
      </c>
      <c r="G73" t="s">
        <v>60</v>
      </c>
      <c r="H73">
        <v>820698</v>
      </c>
      <c r="L73" s="19"/>
      <c r="M73" s="18"/>
    </row>
    <row r="74" spans="4:17" x14ac:dyDescent="0.35">
      <c r="D74" t="s">
        <v>0</v>
      </c>
      <c r="E74" t="s">
        <v>16</v>
      </c>
      <c r="F74" t="s">
        <v>60</v>
      </c>
      <c r="G74" t="s">
        <v>60</v>
      </c>
      <c r="H74">
        <v>1728809</v>
      </c>
      <c r="L74" s="9"/>
      <c r="M74" s="17"/>
    </row>
    <row r="75" spans="4:17" x14ac:dyDescent="0.35">
      <c r="D75" t="s">
        <v>83</v>
      </c>
      <c r="E75" t="s">
        <v>38</v>
      </c>
      <c r="F75" t="s">
        <v>60</v>
      </c>
      <c r="G75" t="s">
        <v>60</v>
      </c>
      <c r="H75">
        <v>22226600</v>
      </c>
      <c r="L75" s="19"/>
      <c r="M75" s="18"/>
    </row>
    <row r="76" spans="4:17" x14ac:dyDescent="0.35">
      <c r="D76" t="s">
        <v>42</v>
      </c>
      <c r="E76" t="s">
        <v>17</v>
      </c>
      <c r="F76" t="s">
        <v>60</v>
      </c>
      <c r="G76" t="s">
        <v>60</v>
      </c>
      <c r="H76">
        <v>601178</v>
      </c>
      <c r="L76" s="9"/>
      <c r="M76" s="17"/>
    </row>
    <row r="77" spans="4:17" x14ac:dyDescent="0.35">
      <c r="D77" t="s">
        <v>42</v>
      </c>
      <c r="E77" t="s">
        <v>18</v>
      </c>
      <c r="F77" t="s">
        <v>60</v>
      </c>
      <c r="G77" t="s">
        <v>60</v>
      </c>
      <c r="H77">
        <v>842911</v>
      </c>
      <c r="L77" s="19"/>
      <c r="M77" s="18"/>
    </row>
    <row r="78" spans="4:17" x14ac:dyDescent="0.35">
      <c r="D78" t="s">
        <v>42</v>
      </c>
      <c r="E78" t="s">
        <v>27</v>
      </c>
      <c r="F78" t="s">
        <v>60</v>
      </c>
      <c r="G78" t="s">
        <v>60</v>
      </c>
      <c r="H78">
        <v>786149</v>
      </c>
      <c r="L78" s="9"/>
      <c r="M78" s="17"/>
    </row>
    <row r="79" spans="4:17" x14ac:dyDescent="0.35">
      <c r="D79" t="s">
        <v>42</v>
      </c>
      <c r="E79" t="s">
        <v>28</v>
      </c>
      <c r="F79" t="s">
        <v>60</v>
      </c>
      <c r="G79" t="s">
        <v>60</v>
      </c>
      <c r="H79">
        <v>1667082</v>
      </c>
      <c r="L79" s="19"/>
      <c r="M79" s="18"/>
    </row>
    <row r="80" spans="4:17" x14ac:dyDescent="0.35">
      <c r="D80" t="s">
        <v>42</v>
      </c>
      <c r="E80" t="s">
        <v>19</v>
      </c>
      <c r="F80" t="s">
        <v>60</v>
      </c>
      <c r="G80" t="s">
        <v>60</v>
      </c>
      <c r="H80">
        <v>461721</v>
      </c>
      <c r="L80" s="9"/>
      <c r="M80" s="17"/>
    </row>
    <row r="81" spans="4:13" x14ac:dyDescent="0.35">
      <c r="D81" t="s">
        <v>42</v>
      </c>
      <c r="E81" t="s">
        <v>20</v>
      </c>
      <c r="F81" t="s">
        <v>60</v>
      </c>
      <c r="G81" t="s">
        <v>60</v>
      </c>
      <c r="H81">
        <v>142061</v>
      </c>
      <c r="L81" s="19"/>
      <c r="M81" s="18"/>
    </row>
    <row r="82" spans="4:13" x14ac:dyDescent="0.35">
      <c r="D82" t="s">
        <v>42</v>
      </c>
      <c r="E82" t="s">
        <v>29</v>
      </c>
      <c r="F82" t="s">
        <v>60</v>
      </c>
      <c r="G82" t="s">
        <v>60</v>
      </c>
      <c r="H82">
        <v>848265</v>
      </c>
      <c r="L82" s="9"/>
      <c r="M82" s="17"/>
    </row>
    <row r="83" spans="4:13" x14ac:dyDescent="0.35">
      <c r="D83" t="s">
        <v>42</v>
      </c>
      <c r="E83" t="s">
        <v>21</v>
      </c>
      <c r="F83" t="s">
        <v>60</v>
      </c>
      <c r="G83" t="s">
        <v>60</v>
      </c>
      <c r="H83">
        <v>2729253</v>
      </c>
      <c r="L83" s="19"/>
      <c r="M83" s="18"/>
    </row>
    <row r="84" spans="4:13" x14ac:dyDescent="0.35">
      <c r="D84" t="s">
        <v>42</v>
      </c>
      <c r="E84" t="s">
        <v>22</v>
      </c>
      <c r="F84" t="s">
        <v>60</v>
      </c>
      <c r="G84" t="s">
        <v>60</v>
      </c>
      <c r="H84">
        <v>1123694</v>
      </c>
      <c r="L84" s="9"/>
      <c r="M84" s="17"/>
    </row>
    <row r="85" spans="4:13" x14ac:dyDescent="0.35">
      <c r="D85" t="s">
        <v>42</v>
      </c>
      <c r="E85" t="s">
        <v>23</v>
      </c>
      <c r="F85" t="s">
        <v>60</v>
      </c>
      <c r="G85" t="s">
        <v>60</v>
      </c>
      <c r="H85">
        <v>7029193</v>
      </c>
      <c r="L85" s="19"/>
      <c r="M85" s="18"/>
    </row>
    <row r="86" spans="4:13" x14ac:dyDescent="0.35">
      <c r="D86" t="s">
        <v>42</v>
      </c>
      <c r="E86" t="s">
        <v>24</v>
      </c>
      <c r="F86" t="s">
        <v>60</v>
      </c>
      <c r="G86" t="s">
        <v>60</v>
      </c>
      <c r="H86">
        <v>789140</v>
      </c>
      <c r="L86" s="9"/>
      <c r="M86" s="17"/>
    </row>
    <row r="87" spans="4:13" x14ac:dyDescent="0.35">
      <c r="D87" t="s">
        <v>42</v>
      </c>
      <c r="E87" t="s">
        <v>25</v>
      </c>
      <c r="F87" t="s">
        <v>60</v>
      </c>
      <c r="G87" t="s">
        <v>60</v>
      </c>
      <c r="H87">
        <v>487372</v>
      </c>
      <c r="L87" s="19"/>
      <c r="M87" s="18"/>
    </row>
    <row r="88" spans="4:13" x14ac:dyDescent="0.35">
      <c r="D88" t="s">
        <v>42</v>
      </c>
      <c r="E88" t="s">
        <v>30</v>
      </c>
      <c r="F88" t="s">
        <v>60</v>
      </c>
      <c r="G88" t="s">
        <v>60</v>
      </c>
      <c r="H88">
        <v>362034</v>
      </c>
      <c r="L88" s="9"/>
      <c r="M88" s="17"/>
    </row>
    <row r="89" spans="4:13" x14ac:dyDescent="0.35">
      <c r="D89" t="s">
        <v>42</v>
      </c>
      <c r="E89" t="s">
        <v>26</v>
      </c>
      <c r="F89" t="s">
        <v>60</v>
      </c>
      <c r="G89" t="s">
        <v>60</v>
      </c>
      <c r="H89">
        <v>3622369</v>
      </c>
      <c r="L89" s="19"/>
      <c r="M89" s="18"/>
    </row>
    <row r="90" spans="4:13" x14ac:dyDescent="0.35">
      <c r="D90" t="s">
        <v>42</v>
      </c>
      <c r="E90" t="s">
        <v>31</v>
      </c>
      <c r="F90" t="s">
        <v>60</v>
      </c>
      <c r="G90" t="s">
        <v>60</v>
      </c>
      <c r="H90">
        <v>339380</v>
      </c>
      <c r="L90" s="9"/>
      <c r="M90" s="17"/>
    </row>
    <row r="91" spans="4:13" x14ac:dyDescent="0.35">
      <c r="D91" t="s">
        <v>42</v>
      </c>
      <c r="E91" t="s">
        <v>32</v>
      </c>
      <c r="F91" t="s">
        <v>60</v>
      </c>
      <c r="G91" t="s">
        <v>60</v>
      </c>
      <c r="H91">
        <v>394797</v>
      </c>
      <c r="L91" s="19"/>
      <c r="M91" s="18"/>
    </row>
    <row r="92" spans="4:13" x14ac:dyDescent="0.35">
      <c r="D92" t="s">
        <v>41</v>
      </c>
      <c r="E92" t="s">
        <v>82</v>
      </c>
      <c r="F92" t="s">
        <v>60</v>
      </c>
      <c r="G92" t="s">
        <v>60</v>
      </c>
      <c r="H92">
        <v>12074802</v>
      </c>
      <c r="L92" s="9"/>
      <c r="M92" s="17"/>
    </row>
    <row r="93" spans="4:13" x14ac:dyDescent="0.35">
      <c r="D93" t="s">
        <v>41</v>
      </c>
      <c r="E93" t="s">
        <v>2</v>
      </c>
      <c r="F93" t="s">
        <v>60</v>
      </c>
      <c r="G93" t="s">
        <v>60</v>
      </c>
      <c r="H93">
        <v>10151800</v>
      </c>
    </row>
    <row r="94" spans="4:13" x14ac:dyDescent="0.35">
      <c r="D94" t="s">
        <v>0</v>
      </c>
      <c r="E94" t="s">
        <v>1</v>
      </c>
      <c r="F94" t="s">
        <v>61</v>
      </c>
      <c r="G94" t="s">
        <v>61</v>
      </c>
      <c r="H94">
        <v>64532</v>
      </c>
    </row>
    <row r="95" spans="4:13" x14ac:dyDescent="0.35">
      <c r="D95" t="s">
        <v>0</v>
      </c>
      <c r="E95" t="s">
        <v>9</v>
      </c>
      <c r="F95" t="s">
        <v>61</v>
      </c>
      <c r="G95" t="s">
        <v>61</v>
      </c>
      <c r="H95">
        <v>0</v>
      </c>
    </row>
    <row r="96" spans="4:13" x14ac:dyDescent="0.35">
      <c r="D96" t="s">
        <v>0</v>
      </c>
      <c r="E96" t="s">
        <v>11</v>
      </c>
      <c r="F96" t="s">
        <v>61</v>
      </c>
      <c r="G96" t="s">
        <v>61</v>
      </c>
      <c r="H96">
        <v>49208</v>
      </c>
    </row>
    <row r="97" spans="4:8" x14ac:dyDescent="0.35">
      <c r="D97" t="s">
        <v>0</v>
      </c>
      <c r="E97" t="s">
        <v>3</v>
      </c>
      <c r="F97" t="s">
        <v>61</v>
      </c>
      <c r="G97" t="s">
        <v>61</v>
      </c>
      <c r="H97">
        <v>254392</v>
      </c>
    </row>
    <row r="98" spans="4:8" x14ac:dyDescent="0.35">
      <c r="D98" t="s">
        <v>0</v>
      </c>
      <c r="E98" t="s">
        <v>12</v>
      </c>
      <c r="F98" t="s">
        <v>61</v>
      </c>
      <c r="G98" t="s">
        <v>61</v>
      </c>
      <c r="H98">
        <v>331124</v>
      </c>
    </row>
    <row r="99" spans="4:8" x14ac:dyDescent="0.35">
      <c r="D99" t="s">
        <v>0</v>
      </c>
      <c r="E99" t="s">
        <v>4</v>
      </c>
      <c r="F99" t="s">
        <v>61</v>
      </c>
      <c r="G99" t="s">
        <v>61</v>
      </c>
      <c r="H99">
        <v>2589147</v>
      </c>
    </row>
    <row r="100" spans="4:8" x14ac:dyDescent="0.35">
      <c r="D100" t="s">
        <v>0</v>
      </c>
      <c r="E100" t="s">
        <v>5</v>
      </c>
      <c r="F100" t="s">
        <v>61</v>
      </c>
      <c r="G100" t="s">
        <v>61</v>
      </c>
      <c r="H100">
        <v>811122</v>
      </c>
    </row>
    <row r="101" spans="4:8" x14ac:dyDescent="0.35">
      <c r="D101" t="s">
        <v>0</v>
      </c>
      <c r="E101" t="s">
        <v>13</v>
      </c>
      <c r="F101" t="s">
        <v>61</v>
      </c>
      <c r="G101" t="s">
        <v>61</v>
      </c>
      <c r="H101">
        <v>49645</v>
      </c>
    </row>
    <row r="102" spans="4:8" x14ac:dyDescent="0.35">
      <c r="D102" t="s">
        <v>0</v>
      </c>
      <c r="E102" t="s">
        <v>6</v>
      </c>
      <c r="F102" t="s">
        <v>61</v>
      </c>
      <c r="G102" t="s">
        <v>61</v>
      </c>
      <c r="H102">
        <v>1186715</v>
      </c>
    </row>
    <row r="103" spans="4:8" x14ac:dyDescent="0.35">
      <c r="D103" t="s">
        <v>0</v>
      </c>
      <c r="E103" t="s">
        <v>14</v>
      </c>
      <c r="F103" t="s">
        <v>61</v>
      </c>
      <c r="G103" t="s">
        <v>61</v>
      </c>
      <c r="H103">
        <v>245516</v>
      </c>
    </row>
    <row r="104" spans="4:8" x14ac:dyDescent="0.35">
      <c r="D104" t="s">
        <v>0</v>
      </c>
      <c r="E104" t="s">
        <v>7</v>
      </c>
      <c r="F104" t="s">
        <v>61</v>
      </c>
      <c r="G104" t="s">
        <v>61</v>
      </c>
      <c r="H104">
        <v>36612</v>
      </c>
    </row>
    <row r="105" spans="4:8" x14ac:dyDescent="0.35">
      <c r="D105" t="s">
        <v>0</v>
      </c>
      <c r="E105" t="s">
        <v>15</v>
      </c>
      <c r="F105" t="s">
        <v>61</v>
      </c>
      <c r="G105" t="s">
        <v>61</v>
      </c>
      <c r="H105">
        <v>1215928</v>
      </c>
    </row>
    <row r="106" spans="4:8" x14ac:dyDescent="0.35">
      <c r="D106" t="s">
        <v>0</v>
      </c>
      <c r="E106" t="s">
        <v>8</v>
      </c>
      <c r="F106" t="s">
        <v>61</v>
      </c>
      <c r="G106" t="s">
        <v>61</v>
      </c>
      <c r="H106">
        <v>512406</v>
      </c>
    </row>
    <row r="107" spans="4:8" x14ac:dyDescent="0.35">
      <c r="D107" t="s">
        <v>0</v>
      </c>
      <c r="E107" t="s">
        <v>16</v>
      </c>
      <c r="F107" t="s">
        <v>61</v>
      </c>
      <c r="G107" t="s">
        <v>61</v>
      </c>
      <c r="H107">
        <v>31488</v>
      </c>
    </row>
    <row r="108" spans="4:8" x14ac:dyDescent="0.35">
      <c r="D108" t="s">
        <v>83</v>
      </c>
      <c r="E108" t="s">
        <v>38</v>
      </c>
      <c r="F108" t="s">
        <v>61</v>
      </c>
      <c r="G108" t="s">
        <v>61</v>
      </c>
      <c r="H108">
        <v>7377837</v>
      </c>
    </row>
    <row r="109" spans="4:8" x14ac:dyDescent="0.35">
      <c r="D109" t="s">
        <v>42</v>
      </c>
      <c r="E109" t="s">
        <v>17</v>
      </c>
      <c r="F109" t="s">
        <v>61</v>
      </c>
      <c r="G109" t="s">
        <v>61</v>
      </c>
      <c r="H109">
        <v>771780</v>
      </c>
    </row>
    <row r="110" spans="4:8" x14ac:dyDescent="0.35">
      <c r="D110" t="s">
        <v>42</v>
      </c>
      <c r="E110" t="s">
        <v>18</v>
      </c>
      <c r="F110" t="s">
        <v>61</v>
      </c>
      <c r="G110" t="s">
        <v>61</v>
      </c>
      <c r="H110">
        <v>26989</v>
      </c>
    </row>
    <row r="111" spans="4:8" x14ac:dyDescent="0.35">
      <c r="D111" t="s">
        <v>42</v>
      </c>
      <c r="E111" t="s">
        <v>27</v>
      </c>
      <c r="F111" t="s">
        <v>61</v>
      </c>
      <c r="G111" t="s">
        <v>61</v>
      </c>
      <c r="H111">
        <v>109420</v>
      </c>
    </row>
    <row r="112" spans="4:8" x14ac:dyDescent="0.35">
      <c r="D112" t="s">
        <v>42</v>
      </c>
      <c r="E112" t="s">
        <v>28</v>
      </c>
      <c r="F112" t="s">
        <v>61</v>
      </c>
      <c r="G112" t="s">
        <v>61</v>
      </c>
      <c r="H112">
        <v>10866</v>
      </c>
    </row>
    <row r="113" spans="4:8" x14ac:dyDescent="0.35">
      <c r="D113" t="s">
        <v>42</v>
      </c>
      <c r="E113" t="s">
        <v>19</v>
      </c>
      <c r="F113" t="s">
        <v>61</v>
      </c>
      <c r="G113" t="s">
        <v>61</v>
      </c>
      <c r="H113">
        <v>102051</v>
      </c>
    </row>
    <row r="114" spans="4:8" x14ac:dyDescent="0.35">
      <c r="D114" t="s">
        <v>42</v>
      </c>
      <c r="E114" t="s">
        <v>20</v>
      </c>
      <c r="F114" t="s">
        <v>61</v>
      </c>
      <c r="G114" t="s">
        <v>61</v>
      </c>
      <c r="H114">
        <v>9218</v>
      </c>
    </row>
    <row r="115" spans="4:8" x14ac:dyDescent="0.35">
      <c r="D115" t="s">
        <v>42</v>
      </c>
      <c r="E115" t="s">
        <v>29</v>
      </c>
      <c r="F115" t="s">
        <v>61</v>
      </c>
      <c r="G115" t="s">
        <v>61</v>
      </c>
      <c r="H115">
        <v>294320</v>
      </c>
    </row>
    <row r="116" spans="4:8" x14ac:dyDescent="0.35">
      <c r="D116" t="s">
        <v>42</v>
      </c>
      <c r="E116" t="s">
        <v>21</v>
      </c>
      <c r="F116" t="s">
        <v>61</v>
      </c>
      <c r="G116" t="s">
        <v>61</v>
      </c>
      <c r="H116">
        <v>131905</v>
      </c>
    </row>
    <row r="117" spans="4:8" x14ac:dyDescent="0.35">
      <c r="D117" t="s">
        <v>42</v>
      </c>
      <c r="E117" t="s">
        <v>22</v>
      </c>
      <c r="F117" t="s">
        <v>61</v>
      </c>
      <c r="G117" t="s">
        <v>61</v>
      </c>
      <c r="H117">
        <v>335517</v>
      </c>
    </row>
    <row r="118" spans="4:8" x14ac:dyDescent="0.35">
      <c r="D118" t="s">
        <v>42</v>
      </c>
      <c r="E118" t="s">
        <v>23</v>
      </c>
      <c r="F118" t="s">
        <v>61</v>
      </c>
      <c r="G118" t="s">
        <v>61</v>
      </c>
      <c r="H118">
        <v>4169225</v>
      </c>
    </row>
    <row r="119" spans="4:8" x14ac:dyDescent="0.35">
      <c r="D119" t="s">
        <v>42</v>
      </c>
      <c r="E119" t="s">
        <v>24</v>
      </c>
      <c r="F119" t="s">
        <v>61</v>
      </c>
      <c r="G119" t="s">
        <v>61</v>
      </c>
      <c r="H119">
        <v>80431</v>
      </c>
    </row>
    <row r="120" spans="4:8" x14ac:dyDescent="0.35">
      <c r="D120" t="s">
        <v>42</v>
      </c>
      <c r="E120" t="s">
        <v>25</v>
      </c>
      <c r="F120" t="s">
        <v>61</v>
      </c>
      <c r="G120" t="s">
        <v>61</v>
      </c>
      <c r="H120">
        <v>446725</v>
      </c>
    </row>
    <row r="121" spans="4:8" x14ac:dyDescent="0.35">
      <c r="D121" t="s">
        <v>42</v>
      </c>
      <c r="E121" t="s">
        <v>30</v>
      </c>
      <c r="F121" t="s">
        <v>61</v>
      </c>
      <c r="G121" t="s">
        <v>61</v>
      </c>
      <c r="H121">
        <v>285718</v>
      </c>
    </row>
    <row r="122" spans="4:8" x14ac:dyDescent="0.35">
      <c r="D122" t="s">
        <v>42</v>
      </c>
      <c r="E122" t="s">
        <v>26</v>
      </c>
      <c r="F122" t="s">
        <v>61</v>
      </c>
      <c r="G122" t="s">
        <v>61</v>
      </c>
      <c r="H122">
        <v>375195</v>
      </c>
    </row>
    <row r="123" spans="4:8" x14ac:dyDescent="0.35">
      <c r="D123" t="s">
        <v>42</v>
      </c>
      <c r="E123" t="s">
        <v>31</v>
      </c>
      <c r="F123" t="s">
        <v>61</v>
      </c>
      <c r="G123" t="s">
        <v>61</v>
      </c>
      <c r="H123">
        <v>226814</v>
      </c>
    </row>
    <row r="124" spans="4:8" x14ac:dyDescent="0.35">
      <c r="D124" t="s">
        <v>42</v>
      </c>
      <c r="E124" t="s">
        <v>32</v>
      </c>
      <c r="F124" t="s">
        <v>61</v>
      </c>
      <c r="G124" t="s">
        <v>61</v>
      </c>
      <c r="H124">
        <v>1660</v>
      </c>
    </row>
    <row r="125" spans="4:8" x14ac:dyDescent="0.35">
      <c r="D125" t="s">
        <v>41</v>
      </c>
      <c r="E125" t="s">
        <v>82</v>
      </c>
      <c r="F125" t="s">
        <v>61</v>
      </c>
      <c r="G125" t="s">
        <v>61</v>
      </c>
      <c r="H125">
        <v>1922909</v>
      </c>
    </row>
    <row r="126" spans="4:8" x14ac:dyDescent="0.35">
      <c r="D126" t="s">
        <v>41</v>
      </c>
      <c r="E126" t="s">
        <v>2</v>
      </c>
      <c r="F126" t="s">
        <v>61</v>
      </c>
      <c r="G126" t="s">
        <v>61</v>
      </c>
      <c r="H126">
        <v>5454928</v>
      </c>
    </row>
    <row r="127" spans="4:8" x14ac:dyDescent="0.35">
      <c r="D127" t="s">
        <v>0</v>
      </c>
      <c r="E127" t="s">
        <v>1</v>
      </c>
      <c r="F127" s="2" t="s">
        <v>88</v>
      </c>
      <c r="G127" s="2" t="s">
        <v>88</v>
      </c>
      <c r="H127" s="2">
        <v>156401</v>
      </c>
    </row>
    <row r="128" spans="4:8" x14ac:dyDescent="0.35">
      <c r="D128" t="s">
        <v>0</v>
      </c>
      <c r="E128" t="s">
        <v>9</v>
      </c>
      <c r="F128" s="2" t="s">
        <v>88</v>
      </c>
      <c r="G128" s="2" t="s">
        <v>88</v>
      </c>
      <c r="H128" s="2">
        <v>1</v>
      </c>
    </row>
    <row r="129" spans="4:8" x14ac:dyDescent="0.35">
      <c r="D129" t="s">
        <v>0</v>
      </c>
      <c r="E129" t="s">
        <v>11</v>
      </c>
      <c r="F129" s="2" t="s">
        <v>88</v>
      </c>
      <c r="G129" s="2" t="s">
        <v>88</v>
      </c>
      <c r="H129" s="2">
        <v>62586</v>
      </c>
    </row>
    <row r="130" spans="4:8" x14ac:dyDescent="0.35">
      <c r="D130" t="s">
        <v>0</v>
      </c>
      <c r="E130" t="s">
        <v>3</v>
      </c>
      <c r="F130" s="2" t="s">
        <v>88</v>
      </c>
      <c r="G130" s="2" t="s">
        <v>88</v>
      </c>
      <c r="H130" s="2">
        <v>430807</v>
      </c>
    </row>
    <row r="131" spans="4:8" x14ac:dyDescent="0.35">
      <c r="D131" t="s">
        <v>0</v>
      </c>
      <c r="E131" t="s">
        <v>12</v>
      </c>
      <c r="F131" s="2" t="s">
        <v>88</v>
      </c>
      <c r="G131" s="2" t="s">
        <v>88</v>
      </c>
      <c r="H131" s="2">
        <v>140329</v>
      </c>
    </row>
    <row r="132" spans="4:8" x14ac:dyDescent="0.35">
      <c r="D132" t="s">
        <v>0</v>
      </c>
      <c r="E132" t="s">
        <v>4</v>
      </c>
      <c r="F132" s="2" t="s">
        <v>88</v>
      </c>
      <c r="G132" s="2" t="s">
        <v>88</v>
      </c>
      <c r="H132" s="2">
        <v>1032797</v>
      </c>
    </row>
    <row r="133" spans="4:8" x14ac:dyDescent="0.35">
      <c r="D133" t="s">
        <v>0</v>
      </c>
      <c r="E133" t="s">
        <v>5</v>
      </c>
      <c r="F133" s="2" t="s">
        <v>88</v>
      </c>
      <c r="G133" s="2" t="s">
        <v>88</v>
      </c>
      <c r="H133" s="2">
        <v>720962</v>
      </c>
    </row>
    <row r="134" spans="4:8" x14ac:dyDescent="0.35">
      <c r="D134" t="s">
        <v>0</v>
      </c>
      <c r="E134" t="s">
        <v>13</v>
      </c>
      <c r="F134" s="2" t="s">
        <v>88</v>
      </c>
      <c r="G134" s="2" t="s">
        <v>88</v>
      </c>
      <c r="H134" s="2">
        <v>633409</v>
      </c>
    </row>
    <row r="135" spans="4:8" x14ac:dyDescent="0.35">
      <c r="D135" t="s">
        <v>0</v>
      </c>
      <c r="E135" t="s">
        <v>6</v>
      </c>
      <c r="F135" s="2" t="s">
        <v>88</v>
      </c>
      <c r="G135" s="2" t="s">
        <v>88</v>
      </c>
      <c r="H135" s="2">
        <v>3294343</v>
      </c>
    </row>
    <row r="136" spans="4:8" x14ac:dyDescent="0.35">
      <c r="D136" t="s">
        <v>0</v>
      </c>
      <c r="E136" t="s">
        <v>14</v>
      </c>
      <c r="F136" s="2" t="s">
        <v>88</v>
      </c>
      <c r="G136" s="2" t="s">
        <v>88</v>
      </c>
      <c r="H136" s="2">
        <v>571297</v>
      </c>
    </row>
    <row r="137" spans="4:8" x14ac:dyDescent="0.35">
      <c r="D137" t="s">
        <v>0</v>
      </c>
      <c r="E137" t="s">
        <v>7</v>
      </c>
      <c r="F137" s="2" t="s">
        <v>88</v>
      </c>
      <c r="G137" s="2" t="s">
        <v>88</v>
      </c>
      <c r="H137" s="2">
        <v>104794</v>
      </c>
    </row>
    <row r="138" spans="4:8" x14ac:dyDescent="0.35">
      <c r="D138" t="s">
        <v>0</v>
      </c>
      <c r="E138" t="s">
        <v>15</v>
      </c>
      <c r="F138" s="2" t="s">
        <v>88</v>
      </c>
      <c r="G138" s="2" t="s">
        <v>88</v>
      </c>
      <c r="H138" s="2">
        <v>1396981</v>
      </c>
    </row>
    <row r="139" spans="4:8" x14ac:dyDescent="0.35">
      <c r="D139" t="s">
        <v>0</v>
      </c>
      <c r="E139" t="s">
        <v>8</v>
      </c>
      <c r="F139" s="2" t="s">
        <v>88</v>
      </c>
      <c r="G139" s="2" t="s">
        <v>88</v>
      </c>
      <c r="H139" s="2">
        <v>348963</v>
      </c>
    </row>
    <row r="140" spans="4:8" x14ac:dyDescent="0.35">
      <c r="D140" t="s">
        <v>0</v>
      </c>
      <c r="E140" t="s">
        <v>16</v>
      </c>
      <c r="F140" s="2" t="s">
        <v>88</v>
      </c>
      <c r="G140" s="2" t="s">
        <v>88</v>
      </c>
      <c r="H140" s="2">
        <v>427075</v>
      </c>
    </row>
    <row r="141" spans="4:8" x14ac:dyDescent="0.35">
      <c r="D141" t="s">
        <v>83</v>
      </c>
      <c r="E141" t="s">
        <v>38</v>
      </c>
      <c r="F141" s="2" t="s">
        <v>88</v>
      </c>
      <c r="G141" s="2" t="s">
        <v>88</v>
      </c>
      <c r="H141">
        <v>9320745</v>
      </c>
    </row>
    <row r="142" spans="4:8" x14ac:dyDescent="0.35">
      <c r="D142" t="s">
        <v>42</v>
      </c>
      <c r="E142" t="s">
        <v>17</v>
      </c>
      <c r="F142" s="2" t="s">
        <v>88</v>
      </c>
      <c r="G142" s="2" t="s">
        <v>88</v>
      </c>
      <c r="H142">
        <v>370142</v>
      </c>
    </row>
    <row r="143" spans="4:8" x14ac:dyDescent="0.35">
      <c r="D143" t="s">
        <v>42</v>
      </c>
      <c r="E143" t="s">
        <v>18</v>
      </c>
      <c r="F143" s="2" t="s">
        <v>88</v>
      </c>
      <c r="G143" s="2" t="s">
        <v>88</v>
      </c>
      <c r="H143">
        <v>469284</v>
      </c>
    </row>
    <row r="144" spans="4:8" x14ac:dyDescent="0.35">
      <c r="D144" t="s">
        <v>42</v>
      </c>
      <c r="E144" t="s">
        <v>27</v>
      </c>
      <c r="F144" s="2" t="s">
        <v>88</v>
      </c>
      <c r="G144" s="2" t="s">
        <v>88</v>
      </c>
      <c r="H144">
        <v>420527</v>
      </c>
    </row>
    <row r="145" spans="4:8" x14ac:dyDescent="0.35">
      <c r="D145" t="s">
        <v>42</v>
      </c>
      <c r="E145" t="s">
        <v>28</v>
      </c>
      <c r="F145" s="2" t="s">
        <v>88</v>
      </c>
      <c r="G145" s="2" t="s">
        <v>88</v>
      </c>
      <c r="H145">
        <v>341828</v>
      </c>
    </row>
    <row r="146" spans="4:8" x14ac:dyDescent="0.35">
      <c r="D146" t="s">
        <v>42</v>
      </c>
      <c r="E146" t="s">
        <v>19</v>
      </c>
      <c r="F146" s="2" t="s">
        <v>88</v>
      </c>
      <c r="G146" s="2" t="s">
        <v>88</v>
      </c>
      <c r="H146">
        <v>137344</v>
      </c>
    </row>
    <row r="147" spans="4:8" x14ac:dyDescent="0.35">
      <c r="D147" t="s">
        <v>42</v>
      </c>
      <c r="E147" t="s">
        <v>20</v>
      </c>
      <c r="F147" s="2" t="s">
        <v>88</v>
      </c>
      <c r="G147" s="2" t="s">
        <v>88</v>
      </c>
      <c r="H147">
        <v>24889</v>
      </c>
    </row>
    <row r="148" spans="4:8" x14ac:dyDescent="0.35">
      <c r="D148" t="s">
        <v>42</v>
      </c>
      <c r="E148" t="s">
        <v>29</v>
      </c>
      <c r="F148" s="2" t="s">
        <v>88</v>
      </c>
      <c r="G148" s="2" t="s">
        <v>88</v>
      </c>
      <c r="H148">
        <v>449251</v>
      </c>
    </row>
    <row r="149" spans="4:8" x14ac:dyDescent="0.35">
      <c r="D149" t="s">
        <v>42</v>
      </c>
      <c r="E149" t="s">
        <v>21</v>
      </c>
      <c r="F149" s="2" t="s">
        <v>88</v>
      </c>
      <c r="G149" s="2" t="s">
        <v>88</v>
      </c>
      <c r="H149">
        <v>288788</v>
      </c>
    </row>
    <row r="150" spans="4:8" x14ac:dyDescent="0.35">
      <c r="D150" t="s">
        <v>42</v>
      </c>
      <c r="E150" t="s">
        <v>22</v>
      </c>
      <c r="F150" s="2" t="s">
        <v>88</v>
      </c>
      <c r="G150" s="2" t="s">
        <v>88</v>
      </c>
      <c r="H150">
        <v>449132</v>
      </c>
    </row>
    <row r="151" spans="4:8" x14ac:dyDescent="0.35">
      <c r="D151" t="s">
        <v>42</v>
      </c>
      <c r="E151" t="s">
        <v>23</v>
      </c>
      <c r="F151" s="2" t="s">
        <v>88</v>
      </c>
      <c r="G151" s="2" t="s">
        <v>88</v>
      </c>
      <c r="H151">
        <v>4977499</v>
      </c>
    </row>
    <row r="152" spans="4:8" x14ac:dyDescent="0.35">
      <c r="D152" t="s">
        <v>42</v>
      </c>
      <c r="E152" t="s">
        <v>24</v>
      </c>
      <c r="F152" s="2" t="s">
        <v>88</v>
      </c>
      <c r="G152" s="2" t="s">
        <v>88</v>
      </c>
      <c r="H152">
        <v>83708</v>
      </c>
    </row>
    <row r="153" spans="4:8" x14ac:dyDescent="0.35">
      <c r="D153" t="s">
        <v>42</v>
      </c>
      <c r="E153" t="s">
        <v>25</v>
      </c>
      <c r="F153" s="2" t="s">
        <v>88</v>
      </c>
      <c r="G153" s="2" t="s">
        <v>88</v>
      </c>
      <c r="H153">
        <v>145612</v>
      </c>
    </row>
    <row r="154" spans="4:8" x14ac:dyDescent="0.35">
      <c r="D154" t="s">
        <v>42</v>
      </c>
      <c r="E154" t="s">
        <v>30</v>
      </c>
      <c r="F154" s="2" t="s">
        <v>88</v>
      </c>
      <c r="G154" s="2" t="s">
        <v>88</v>
      </c>
      <c r="H154">
        <v>77298</v>
      </c>
    </row>
    <row r="155" spans="4:8" x14ac:dyDescent="0.35">
      <c r="D155" t="s">
        <v>42</v>
      </c>
      <c r="E155" t="s">
        <v>26</v>
      </c>
      <c r="F155" s="2" t="s">
        <v>88</v>
      </c>
      <c r="G155" s="2" t="s">
        <v>88</v>
      </c>
      <c r="H155">
        <v>967776</v>
      </c>
    </row>
    <row r="156" spans="4:8" x14ac:dyDescent="0.35">
      <c r="D156" t="s">
        <v>42</v>
      </c>
      <c r="E156" t="s">
        <v>31</v>
      </c>
      <c r="F156" s="2" t="s">
        <v>88</v>
      </c>
      <c r="G156" s="2" t="s">
        <v>88</v>
      </c>
      <c r="H156">
        <v>104915</v>
      </c>
    </row>
    <row r="157" spans="4:8" x14ac:dyDescent="0.35">
      <c r="D157" t="s">
        <v>42</v>
      </c>
      <c r="E157" t="s">
        <v>32</v>
      </c>
      <c r="F157" s="2" t="s">
        <v>88</v>
      </c>
      <c r="G157" s="2" t="s">
        <v>88</v>
      </c>
      <c r="H157">
        <v>12753</v>
      </c>
    </row>
    <row r="158" spans="4:8" x14ac:dyDescent="0.35">
      <c r="D158" t="s">
        <v>41</v>
      </c>
      <c r="E158" t="s">
        <v>82</v>
      </c>
      <c r="F158" s="2" t="s">
        <v>88</v>
      </c>
      <c r="G158" s="2" t="s">
        <v>88</v>
      </c>
      <c r="H158">
        <v>3231678</v>
      </c>
    </row>
    <row r="159" spans="4:8" x14ac:dyDescent="0.35">
      <c r="D159" t="s">
        <v>41</v>
      </c>
      <c r="E159" t="s">
        <v>2</v>
      </c>
      <c r="F159" s="2" t="s">
        <v>88</v>
      </c>
      <c r="G159" s="2" t="s">
        <v>88</v>
      </c>
      <c r="H159">
        <v>6089067</v>
      </c>
    </row>
    <row r="160" spans="4:8" x14ac:dyDescent="0.35">
      <c r="D160" t="s">
        <v>0</v>
      </c>
      <c r="E160" t="s">
        <v>1</v>
      </c>
      <c r="F160" t="s">
        <v>89</v>
      </c>
      <c r="G160" t="s">
        <v>89</v>
      </c>
      <c r="H160">
        <v>381320</v>
      </c>
    </row>
    <row r="161" spans="4:8" x14ac:dyDescent="0.35">
      <c r="D161" t="s">
        <v>0</v>
      </c>
      <c r="E161" t="s">
        <v>9</v>
      </c>
      <c r="F161" t="s">
        <v>89</v>
      </c>
      <c r="G161" t="s">
        <v>89</v>
      </c>
      <c r="H161">
        <v>8145</v>
      </c>
    </row>
    <row r="162" spans="4:8" x14ac:dyDescent="0.35">
      <c r="D162" t="s">
        <v>0</v>
      </c>
      <c r="E162" t="s">
        <v>11</v>
      </c>
      <c r="F162" t="s">
        <v>89</v>
      </c>
      <c r="G162" t="s">
        <v>89</v>
      </c>
      <c r="H162">
        <v>162873</v>
      </c>
    </row>
    <row r="163" spans="4:8" x14ac:dyDescent="0.35">
      <c r="D163" t="s">
        <v>0</v>
      </c>
      <c r="E163" t="s">
        <v>3</v>
      </c>
      <c r="F163" t="s">
        <v>89</v>
      </c>
      <c r="G163" t="s">
        <v>89</v>
      </c>
      <c r="H163">
        <v>836789</v>
      </c>
    </row>
    <row r="164" spans="4:8" x14ac:dyDescent="0.35">
      <c r="D164" t="s">
        <v>0</v>
      </c>
      <c r="E164" t="s">
        <v>12</v>
      </c>
      <c r="F164" t="s">
        <v>89</v>
      </c>
      <c r="G164" t="s">
        <v>89</v>
      </c>
      <c r="H164">
        <v>987374</v>
      </c>
    </row>
    <row r="165" spans="4:8" x14ac:dyDescent="0.35">
      <c r="D165" t="s">
        <v>0</v>
      </c>
      <c r="E165" t="s">
        <v>4</v>
      </c>
      <c r="F165" t="s">
        <v>89</v>
      </c>
      <c r="G165" t="s">
        <v>89</v>
      </c>
      <c r="H165">
        <v>3236891</v>
      </c>
    </row>
    <row r="166" spans="4:8" x14ac:dyDescent="0.35">
      <c r="D166" t="s">
        <v>0</v>
      </c>
      <c r="E166" t="s">
        <v>5</v>
      </c>
      <c r="F166" t="s">
        <v>89</v>
      </c>
      <c r="G166" t="s">
        <v>89</v>
      </c>
      <c r="H166">
        <v>1215293</v>
      </c>
    </row>
    <row r="167" spans="4:8" x14ac:dyDescent="0.35">
      <c r="D167" t="s">
        <v>0</v>
      </c>
      <c r="E167" t="s">
        <v>13</v>
      </c>
      <c r="F167" t="s">
        <v>89</v>
      </c>
      <c r="G167" t="s">
        <v>89</v>
      </c>
      <c r="H167">
        <v>547855</v>
      </c>
    </row>
    <row r="168" spans="4:8" x14ac:dyDescent="0.35">
      <c r="D168" t="s">
        <v>0</v>
      </c>
      <c r="E168" t="s">
        <v>6</v>
      </c>
      <c r="F168" t="s">
        <v>89</v>
      </c>
      <c r="G168" t="s">
        <v>89</v>
      </c>
      <c r="H168">
        <v>2875551</v>
      </c>
    </row>
    <row r="169" spans="4:8" x14ac:dyDescent="0.35">
      <c r="D169" t="s">
        <v>0</v>
      </c>
      <c r="E169" t="s">
        <v>14</v>
      </c>
      <c r="F169" t="s">
        <v>89</v>
      </c>
      <c r="G169" t="s">
        <v>89</v>
      </c>
      <c r="H169">
        <v>4696905</v>
      </c>
    </row>
    <row r="170" spans="4:8" x14ac:dyDescent="0.35">
      <c r="D170" t="s">
        <v>0</v>
      </c>
      <c r="E170" t="s">
        <v>7</v>
      </c>
      <c r="F170" t="s">
        <v>89</v>
      </c>
      <c r="G170" t="s">
        <v>89</v>
      </c>
      <c r="H170">
        <v>32819</v>
      </c>
    </row>
    <row r="171" spans="4:8" x14ac:dyDescent="0.35">
      <c r="D171" t="s">
        <v>0</v>
      </c>
      <c r="E171" t="s">
        <v>15</v>
      </c>
      <c r="F171" t="s">
        <v>89</v>
      </c>
      <c r="G171" t="s">
        <v>89</v>
      </c>
      <c r="H171">
        <v>3035222</v>
      </c>
    </row>
    <row r="172" spans="4:8" x14ac:dyDescent="0.35">
      <c r="D172" t="s">
        <v>0</v>
      </c>
      <c r="E172" t="s">
        <v>8</v>
      </c>
      <c r="F172" t="s">
        <v>89</v>
      </c>
      <c r="G172" t="s">
        <v>89</v>
      </c>
      <c r="H172">
        <v>984140</v>
      </c>
    </row>
    <row r="173" spans="4:8" x14ac:dyDescent="0.35">
      <c r="D173" t="s">
        <v>0</v>
      </c>
      <c r="E173" t="s">
        <v>16</v>
      </c>
      <c r="F173" t="s">
        <v>89</v>
      </c>
      <c r="G173" t="s">
        <v>89</v>
      </c>
      <c r="H173">
        <v>1333222</v>
      </c>
    </row>
    <row r="174" spans="4:8" x14ac:dyDescent="0.35">
      <c r="D174" t="s">
        <v>83</v>
      </c>
      <c r="E174" t="s">
        <v>38</v>
      </c>
      <c r="F174" t="s">
        <v>89</v>
      </c>
      <c r="G174" t="s">
        <v>89</v>
      </c>
      <c r="H174">
        <v>20334399</v>
      </c>
    </row>
    <row r="175" spans="4:8" x14ac:dyDescent="0.35">
      <c r="D175" t="s">
        <v>42</v>
      </c>
      <c r="E175" t="s">
        <v>17</v>
      </c>
      <c r="F175" t="s">
        <v>89</v>
      </c>
      <c r="G175" t="s">
        <v>89</v>
      </c>
      <c r="H175">
        <v>1003040</v>
      </c>
    </row>
    <row r="176" spans="4:8" x14ac:dyDescent="0.35">
      <c r="D176" t="s">
        <v>42</v>
      </c>
      <c r="E176" t="s">
        <v>18</v>
      </c>
      <c r="F176" t="s">
        <v>89</v>
      </c>
      <c r="G176" t="s">
        <v>89</v>
      </c>
      <c r="H176">
        <v>400628</v>
      </c>
    </row>
    <row r="177" spans="4:8" x14ac:dyDescent="0.35">
      <c r="D177" t="s">
        <v>42</v>
      </c>
      <c r="E177" t="s">
        <v>27</v>
      </c>
      <c r="F177" t="s">
        <v>89</v>
      </c>
      <c r="G177" t="s">
        <v>89</v>
      </c>
      <c r="H177">
        <v>475042</v>
      </c>
    </row>
    <row r="178" spans="4:8" x14ac:dyDescent="0.35">
      <c r="D178" t="s">
        <v>42</v>
      </c>
      <c r="E178" t="s">
        <v>28</v>
      </c>
      <c r="F178" t="s">
        <v>89</v>
      </c>
      <c r="G178" t="s">
        <v>89</v>
      </c>
      <c r="H178">
        <v>1336119</v>
      </c>
    </row>
    <row r="179" spans="4:8" x14ac:dyDescent="0.35">
      <c r="D179" t="s">
        <v>42</v>
      </c>
      <c r="E179" t="s">
        <v>19</v>
      </c>
      <c r="F179" t="s">
        <v>89</v>
      </c>
      <c r="G179" t="s">
        <v>89</v>
      </c>
      <c r="H179">
        <v>426428</v>
      </c>
    </row>
    <row r="180" spans="4:8" x14ac:dyDescent="0.35">
      <c r="D180" t="s">
        <v>42</v>
      </c>
      <c r="E180" t="s">
        <v>20</v>
      </c>
      <c r="F180" t="s">
        <v>89</v>
      </c>
      <c r="G180" t="s">
        <v>89</v>
      </c>
      <c r="H180">
        <v>126389</v>
      </c>
    </row>
    <row r="181" spans="4:8" x14ac:dyDescent="0.35">
      <c r="D181" t="s">
        <v>42</v>
      </c>
      <c r="E181" t="s">
        <v>29</v>
      </c>
      <c r="F181" t="s">
        <v>89</v>
      </c>
      <c r="G181" t="s">
        <v>89</v>
      </c>
      <c r="H181">
        <v>698519</v>
      </c>
    </row>
    <row r="182" spans="4:8" x14ac:dyDescent="0.35">
      <c r="D182" t="s">
        <v>42</v>
      </c>
      <c r="E182" t="s">
        <v>21</v>
      </c>
      <c r="F182" t="s">
        <v>89</v>
      </c>
      <c r="G182" t="s">
        <v>89</v>
      </c>
      <c r="H182">
        <v>2572385</v>
      </c>
    </row>
    <row r="183" spans="4:8" x14ac:dyDescent="0.35">
      <c r="D183" t="s">
        <v>42</v>
      </c>
      <c r="E183" t="s">
        <v>22</v>
      </c>
      <c r="F183" t="s">
        <v>89</v>
      </c>
      <c r="G183" t="s">
        <v>89</v>
      </c>
      <c r="H183">
        <v>1030389</v>
      </c>
    </row>
    <row r="184" spans="4:8" x14ac:dyDescent="0.35">
      <c r="D184" t="s">
        <v>42</v>
      </c>
      <c r="E184" t="s">
        <v>23</v>
      </c>
      <c r="F184" t="s">
        <v>89</v>
      </c>
      <c r="G184" t="s">
        <v>89</v>
      </c>
      <c r="H184">
        <v>6245507</v>
      </c>
    </row>
    <row r="185" spans="4:8" x14ac:dyDescent="0.35">
      <c r="D185" t="s">
        <v>42</v>
      </c>
      <c r="E185" t="s">
        <v>24</v>
      </c>
      <c r="F185" t="s">
        <v>89</v>
      </c>
      <c r="G185" t="s">
        <v>89</v>
      </c>
      <c r="H185">
        <v>785865</v>
      </c>
    </row>
    <row r="186" spans="4:8" x14ac:dyDescent="0.35">
      <c r="D186" t="s">
        <v>42</v>
      </c>
      <c r="E186" t="s">
        <v>25</v>
      </c>
      <c r="F186" t="s">
        <v>89</v>
      </c>
      <c r="G186" t="s">
        <v>89</v>
      </c>
      <c r="H186">
        <v>788860</v>
      </c>
    </row>
    <row r="187" spans="4:8" x14ac:dyDescent="0.35">
      <c r="D187" t="s">
        <v>42</v>
      </c>
      <c r="E187" t="s">
        <v>30</v>
      </c>
      <c r="F187" t="s">
        <v>89</v>
      </c>
      <c r="G187" t="s">
        <v>89</v>
      </c>
      <c r="H187">
        <v>570455</v>
      </c>
    </row>
    <row r="188" spans="4:8" x14ac:dyDescent="0.35">
      <c r="D188" t="s">
        <v>42</v>
      </c>
      <c r="E188" t="s">
        <v>26</v>
      </c>
      <c r="F188" t="s">
        <v>89</v>
      </c>
      <c r="G188" t="s">
        <v>89</v>
      </c>
      <c r="H188">
        <v>3029790</v>
      </c>
    </row>
    <row r="189" spans="4:8" x14ac:dyDescent="0.35">
      <c r="D189" t="s">
        <v>42</v>
      </c>
      <c r="E189" t="s">
        <v>31</v>
      </c>
      <c r="F189" t="s">
        <v>89</v>
      </c>
      <c r="G189" t="s">
        <v>89</v>
      </c>
      <c r="H189">
        <v>461279</v>
      </c>
    </row>
    <row r="190" spans="4:8" x14ac:dyDescent="0.35">
      <c r="D190" t="s">
        <v>42</v>
      </c>
      <c r="E190" t="s">
        <v>32</v>
      </c>
      <c r="F190" t="s">
        <v>89</v>
      </c>
      <c r="G190" t="s">
        <v>89</v>
      </c>
      <c r="H190">
        <v>383706</v>
      </c>
    </row>
    <row r="191" spans="4:8" x14ac:dyDescent="0.35">
      <c r="D191" t="s">
        <v>41</v>
      </c>
      <c r="E191" t="s">
        <v>82</v>
      </c>
      <c r="F191" t="s">
        <v>89</v>
      </c>
      <c r="G191" t="s">
        <v>89</v>
      </c>
      <c r="H191">
        <v>10771594</v>
      </c>
    </row>
    <row r="192" spans="4:8" x14ac:dyDescent="0.35">
      <c r="D192" t="s">
        <v>41</v>
      </c>
      <c r="E192" t="s">
        <v>2</v>
      </c>
      <c r="F192" t="s">
        <v>89</v>
      </c>
      <c r="G192" t="s">
        <v>89</v>
      </c>
      <c r="H192">
        <v>9562805</v>
      </c>
    </row>
    <row r="193" spans="4:8" x14ac:dyDescent="0.35">
      <c r="D193" t="s">
        <v>0</v>
      </c>
      <c r="E193" t="s">
        <v>1</v>
      </c>
      <c r="F193" t="s">
        <v>98</v>
      </c>
      <c r="G193" t="s">
        <v>62</v>
      </c>
    </row>
    <row r="194" spans="4:8" x14ac:dyDescent="0.35">
      <c r="D194" t="s">
        <v>0</v>
      </c>
      <c r="E194" t="s">
        <v>9</v>
      </c>
      <c r="F194" t="s">
        <v>98</v>
      </c>
      <c r="G194" t="s">
        <v>62</v>
      </c>
    </row>
    <row r="195" spans="4:8" x14ac:dyDescent="0.35">
      <c r="D195" t="s">
        <v>0</v>
      </c>
      <c r="E195" t="s">
        <v>11</v>
      </c>
      <c r="F195" t="s">
        <v>98</v>
      </c>
      <c r="G195" t="s">
        <v>62</v>
      </c>
    </row>
    <row r="196" spans="4:8" x14ac:dyDescent="0.35">
      <c r="D196" t="s">
        <v>0</v>
      </c>
      <c r="E196" t="s">
        <v>3</v>
      </c>
      <c r="F196" t="s">
        <v>98</v>
      </c>
      <c r="G196" t="s">
        <v>62</v>
      </c>
    </row>
    <row r="197" spans="4:8" x14ac:dyDescent="0.35">
      <c r="D197" t="s">
        <v>0</v>
      </c>
      <c r="E197" t="s">
        <v>12</v>
      </c>
      <c r="F197" t="s">
        <v>98</v>
      </c>
      <c r="G197" t="s">
        <v>62</v>
      </c>
      <c r="H197">
        <v>519</v>
      </c>
    </row>
    <row r="198" spans="4:8" x14ac:dyDescent="0.35">
      <c r="D198" t="s">
        <v>0</v>
      </c>
      <c r="E198" t="s">
        <v>4</v>
      </c>
      <c r="F198" t="s">
        <v>98</v>
      </c>
      <c r="G198" t="s">
        <v>62</v>
      </c>
    </row>
    <row r="199" spans="4:8" x14ac:dyDescent="0.35">
      <c r="D199" t="s">
        <v>0</v>
      </c>
      <c r="E199" t="s">
        <v>5</v>
      </c>
      <c r="F199" t="s">
        <v>98</v>
      </c>
      <c r="G199" t="s">
        <v>62</v>
      </c>
    </row>
    <row r="200" spans="4:8" x14ac:dyDescent="0.35">
      <c r="D200" t="s">
        <v>0</v>
      </c>
      <c r="E200" t="s">
        <v>13</v>
      </c>
      <c r="F200" t="s">
        <v>98</v>
      </c>
      <c r="G200" t="s">
        <v>62</v>
      </c>
    </row>
    <row r="201" spans="4:8" x14ac:dyDescent="0.35">
      <c r="D201" t="s">
        <v>0</v>
      </c>
      <c r="E201" t="s">
        <v>6</v>
      </c>
      <c r="F201" t="s">
        <v>98</v>
      </c>
      <c r="G201" t="s">
        <v>62</v>
      </c>
    </row>
    <row r="202" spans="4:8" x14ac:dyDescent="0.35">
      <c r="D202" t="s">
        <v>0</v>
      </c>
      <c r="E202" t="s">
        <v>14</v>
      </c>
      <c r="F202" t="s">
        <v>98</v>
      </c>
      <c r="G202" t="s">
        <v>62</v>
      </c>
    </row>
    <row r="203" spans="4:8" x14ac:dyDescent="0.35">
      <c r="D203" t="s">
        <v>0</v>
      </c>
      <c r="E203" t="s">
        <v>7</v>
      </c>
      <c r="F203" t="s">
        <v>98</v>
      </c>
      <c r="G203" t="s">
        <v>62</v>
      </c>
    </row>
    <row r="204" spans="4:8" x14ac:dyDescent="0.35">
      <c r="D204" t="s">
        <v>0</v>
      </c>
      <c r="E204" t="s">
        <v>15</v>
      </c>
      <c r="F204" t="s">
        <v>98</v>
      </c>
      <c r="G204" t="s">
        <v>62</v>
      </c>
    </row>
    <row r="205" spans="4:8" x14ac:dyDescent="0.35">
      <c r="D205" t="s">
        <v>0</v>
      </c>
      <c r="E205" t="s">
        <v>8</v>
      </c>
      <c r="F205" t="s">
        <v>98</v>
      </c>
      <c r="G205" t="s">
        <v>62</v>
      </c>
    </row>
    <row r="206" spans="4:8" x14ac:dyDescent="0.35">
      <c r="D206" t="s">
        <v>0</v>
      </c>
      <c r="E206" t="s">
        <v>16</v>
      </c>
      <c r="F206" t="s">
        <v>98</v>
      </c>
      <c r="G206" t="s">
        <v>62</v>
      </c>
    </row>
    <row r="207" spans="4:8" x14ac:dyDescent="0.35">
      <c r="D207" t="s">
        <v>83</v>
      </c>
      <c r="E207" t="s">
        <v>38</v>
      </c>
      <c r="F207" t="s">
        <v>98</v>
      </c>
      <c r="G207" t="s">
        <v>62</v>
      </c>
      <c r="H207">
        <v>519</v>
      </c>
    </row>
    <row r="208" spans="4:8" x14ac:dyDescent="0.35">
      <c r="D208" t="s">
        <v>42</v>
      </c>
      <c r="E208" t="s">
        <v>17</v>
      </c>
      <c r="F208" t="s">
        <v>98</v>
      </c>
      <c r="G208" t="s">
        <v>62</v>
      </c>
    </row>
    <row r="209" spans="4:8" x14ac:dyDescent="0.35">
      <c r="D209" t="s">
        <v>42</v>
      </c>
      <c r="E209" t="s">
        <v>18</v>
      </c>
      <c r="F209" t="s">
        <v>98</v>
      </c>
      <c r="G209" t="s">
        <v>62</v>
      </c>
    </row>
    <row r="210" spans="4:8" x14ac:dyDescent="0.35">
      <c r="D210" t="s">
        <v>42</v>
      </c>
      <c r="E210" t="s">
        <v>27</v>
      </c>
      <c r="F210" t="s">
        <v>98</v>
      </c>
      <c r="G210" t="s">
        <v>62</v>
      </c>
    </row>
    <row r="211" spans="4:8" x14ac:dyDescent="0.35">
      <c r="D211" t="s">
        <v>42</v>
      </c>
      <c r="E211" t="s">
        <v>28</v>
      </c>
      <c r="F211" t="s">
        <v>98</v>
      </c>
      <c r="G211" t="s">
        <v>62</v>
      </c>
    </row>
    <row r="212" spans="4:8" x14ac:dyDescent="0.35">
      <c r="D212" t="s">
        <v>42</v>
      </c>
      <c r="E212" t="s">
        <v>19</v>
      </c>
      <c r="F212" t="s">
        <v>98</v>
      </c>
      <c r="G212" t="s">
        <v>62</v>
      </c>
    </row>
    <row r="213" spans="4:8" x14ac:dyDescent="0.35">
      <c r="D213" t="s">
        <v>42</v>
      </c>
      <c r="E213" t="s">
        <v>20</v>
      </c>
      <c r="F213" t="s">
        <v>98</v>
      </c>
      <c r="G213" t="s">
        <v>62</v>
      </c>
    </row>
    <row r="214" spans="4:8" x14ac:dyDescent="0.35">
      <c r="D214" t="s">
        <v>42</v>
      </c>
      <c r="E214" t="s">
        <v>29</v>
      </c>
      <c r="F214" t="s">
        <v>98</v>
      </c>
      <c r="G214" t="s">
        <v>62</v>
      </c>
    </row>
    <row r="215" spans="4:8" x14ac:dyDescent="0.35">
      <c r="D215" t="s">
        <v>42</v>
      </c>
      <c r="E215" t="s">
        <v>21</v>
      </c>
      <c r="F215" t="s">
        <v>98</v>
      </c>
      <c r="G215" t="s">
        <v>62</v>
      </c>
    </row>
    <row r="216" spans="4:8" x14ac:dyDescent="0.35">
      <c r="D216" t="s">
        <v>42</v>
      </c>
      <c r="E216" t="s">
        <v>22</v>
      </c>
      <c r="F216" t="s">
        <v>98</v>
      </c>
      <c r="G216" t="s">
        <v>62</v>
      </c>
    </row>
    <row r="217" spans="4:8" x14ac:dyDescent="0.35">
      <c r="D217" t="s">
        <v>42</v>
      </c>
      <c r="E217" t="s">
        <v>23</v>
      </c>
      <c r="F217" t="s">
        <v>98</v>
      </c>
      <c r="G217" t="s">
        <v>62</v>
      </c>
    </row>
    <row r="218" spans="4:8" x14ac:dyDescent="0.35">
      <c r="D218" t="s">
        <v>42</v>
      </c>
      <c r="E218" t="s">
        <v>24</v>
      </c>
      <c r="F218" t="s">
        <v>98</v>
      </c>
      <c r="G218" t="s">
        <v>62</v>
      </c>
    </row>
    <row r="219" spans="4:8" x14ac:dyDescent="0.35">
      <c r="D219" t="s">
        <v>42</v>
      </c>
      <c r="E219" t="s">
        <v>25</v>
      </c>
      <c r="F219" t="s">
        <v>98</v>
      </c>
      <c r="G219" t="s">
        <v>62</v>
      </c>
    </row>
    <row r="220" spans="4:8" x14ac:dyDescent="0.35">
      <c r="D220" t="s">
        <v>42</v>
      </c>
      <c r="E220" t="s">
        <v>30</v>
      </c>
      <c r="F220" t="s">
        <v>98</v>
      </c>
      <c r="G220" t="s">
        <v>62</v>
      </c>
    </row>
    <row r="221" spans="4:8" x14ac:dyDescent="0.35">
      <c r="D221" t="s">
        <v>42</v>
      </c>
      <c r="E221" t="s">
        <v>26</v>
      </c>
      <c r="F221" t="s">
        <v>98</v>
      </c>
      <c r="G221" t="s">
        <v>62</v>
      </c>
    </row>
    <row r="222" spans="4:8" x14ac:dyDescent="0.35">
      <c r="D222" t="s">
        <v>42</v>
      </c>
      <c r="E222" t="s">
        <v>31</v>
      </c>
      <c r="F222" t="s">
        <v>98</v>
      </c>
      <c r="G222" t="s">
        <v>62</v>
      </c>
      <c r="H222">
        <v>519</v>
      </c>
    </row>
    <row r="223" spans="4:8" x14ac:dyDescent="0.35">
      <c r="D223" t="s">
        <v>42</v>
      </c>
      <c r="E223" t="s">
        <v>32</v>
      </c>
      <c r="F223" t="s">
        <v>98</v>
      </c>
      <c r="G223" t="s">
        <v>62</v>
      </c>
    </row>
    <row r="224" spans="4:8" x14ac:dyDescent="0.35">
      <c r="D224" t="s">
        <v>41</v>
      </c>
      <c r="E224" t="s">
        <v>82</v>
      </c>
      <c r="F224" t="s">
        <v>98</v>
      </c>
      <c r="G224" t="s">
        <v>62</v>
      </c>
      <c r="H224">
        <v>519</v>
      </c>
    </row>
    <row r="225" spans="4:8" x14ac:dyDescent="0.35">
      <c r="D225" t="s">
        <v>41</v>
      </c>
      <c r="E225" t="s">
        <v>2</v>
      </c>
      <c r="F225" t="s">
        <v>98</v>
      </c>
      <c r="G225" t="s">
        <v>62</v>
      </c>
    </row>
    <row r="226" spans="4:8" x14ac:dyDescent="0.35">
      <c r="D226" t="s">
        <v>0</v>
      </c>
      <c r="E226" t="s">
        <v>1</v>
      </c>
      <c r="F226" t="s">
        <v>98</v>
      </c>
      <c r="G226" t="s">
        <v>63</v>
      </c>
      <c r="H226">
        <v>3122</v>
      </c>
    </row>
    <row r="227" spans="4:8" x14ac:dyDescent="0.35">
      <c r="D227" t="s">
        <v>0</v>
      </c>
      <c r="E227" t="s">
        <v>9</v>
      </c>
      <c r="F227" t="s">
        <v>98</v>
      </c>
      <c r="G227" t="s">
        <v>63</v>
      </c>
    </row>
    <row r="228" spans="4:8" x14ac:dyDescent="0.35">
      <c r="D228" t="s">
        <v>0</v>
      </c>
      <c r="E228" t="s">
        <v>11</v>
      </c>
      <c r="F228" t="s">
        <v>98</v>
      </c>
      <c r="G228" t="s">
        <v>63</v>
      </c>
    </row>
    <row r="229" spans="4:8" x14ac:dyDescent="0.35">
      <c r="D229" t="s">
        <v>0</v>
      </c>
      <c r="E229" t="s">
        <v>3</v>
      </c>
      <c r="F229" t="s">
        <v>98</v>
      </c>
      <c r="G229" t="s">
        <v>63</v>
      </c>
      <c r="H229">
        <v>15212</v>
      </c>
    </row>
    <row r="230" spans="4:8" x14ac:dyDescent="0.35">
      <c r="D230" t="s">
        <v>0</v>
      </c>
      <c r="E230" t="s">
        <v>12</v>
      </c>
      <c r="F230" t="s">
        <v>98</v>
      </c>
      <c r="G230" t="s">
        <v>63</v>
      </c>
      <c r="H230">
        <v>73115</v>
      </c>
    </row>
    <row r="231" spans="4:8" x14ac:dyDescent="0.35">
      <c r="D231" t="s">
        <v>0</v>
      </c>
      <c r="E231" t="s">
        <v>4</v>
      </c>
      <c r="F231" t="s">
        <v>98</v>
      </c>
      <c r="G231" t="s">
        <v>63</v>
      </c>
      <c r="H231">
        <v>5</v>
      </c>
    </row>
    <row r="232" spans="4:8" x14ac:dyDescent="0.35">
      <c r="D232" t="s">
        <v>0</v>
      </c>
      <c r="E232" t="s">
        <v>5</v>
      </c>
      <c r="F232" t="s">
        <v>98</v>
      </c>
      <c r="G232" t="s">
        <v>63</v>
      </c>
      <c r="H232">
        <v>6586</v>
      </c>
    </row>
    <row r="233" spans="4:8" x14ac:dyDescent="0.35">
      <c r="D233" t="s">
        <v>0</v>
      </c>
      <c r="E233" t="s">
        <v>13</v>
      </c>
      <c r="F233" t="s">
        <v>98</v>
      </c>
      <c r="G233" t="s">
        <v>63</v>
      </c>
      <c r="H233">
        <v>143</v>
      </c>
    </row>
    <row r="234" spans="4:8" x14ac:dyDescent="0.35">
      <c r="D234" t="s">
        <v>0</v>
      </c>
      <c r="E234" t="s">
        <v>6</v>
      </c>
      <c r="F234" t="s">
        <v>98</v>
      </c>
      <c r="G234" t="s">
        <v>63</v>
      </c>
      <c r="H234">
        <v>106926</v>
      </c>
    </row>
    <row r="235" spans="4:8" x14ac:dyDescent="0.35">
      <c r="D235" t="s">
        <v>0</v>
      </c>
      <c r="E235" t="s">
        <v>14</v>
      </c>
      <c r="F235" t="s">
        <v>98</v>
      </c>
      <c r="G235" t="s">
        <v>63</v>
      </c>
      <c r="H235">
        <v>104554</v>
      </c>
    </row>
    <row r="236" spans="4:8" x14ac:dyDescent="0.35">
      <c r="D236" t="s">
        <v>0</v>
      </c>
      <c r="E236" t="s">
        <v>7</v>
      </c>
      <c r="F236" t="s">
        <v>98</v>
      </c>
      <c r="G236" t="s">
        <v>63</v>
      </c>
      <c r="H236">
        <v>14</v>
      </c>
    </row>
    <row r="237" spans="4:8" x14ac:dyDescent="0.35">
      <c r="D237" t="s">
        <v>0</v>
      </c>
      <c r="E237" t="s">
        <v>15</v>
      </c>
      <c r="F237" t="s">
        <v>98</v>
      </c>
      <c r="G237" t="s">
        <v>63</v>
      </c>
      <c r="H237">
        <v>251721</v>
      </c>
    </row>
    <row r="238" spans="4:8" x14ac:dyDescent="0.35">
      <c r="D238" t="s">
        <v>0</v>
      </c>
      <c r="E238" t="s">
        <v>8</v>
      </c>
      <c r="F238" t="s">
        <v>98</v>
      </c>
      <c r="G238" t="s">
        <v>63</v>
      </c>
      <c r="H238">
        <v>327</v>
      </c>
    </row>
    <row r="239" spans="4:8" x14ac:dyDescent="0.35">
      <c r="D239" t="s">
        <v>0</v>
      </c>
      <c r="E239" t="s">
        <v>16</v>
      </c>
      <c r="F239" t="s">
        <v>98</v>
      </c>
      <c r="G239" t="s">
        <v>63</v>
      </c>
      <c r="H239">
        <v>112764</v>
      </c>
    </row>
    <row r="240" spans="4:8" x14ac:dyDescent="0.35">
      <c r="D240" t="s">
        <v>83</v>
      </c>
      <c r="E240" t="s">
        <v>38</v>
      </c>
      <c r="F240" t="s">
        <v>98</v>
      </c>
      <c r="G240" t="s">
        <v>63</v>
      </c>
      <c r="H240">
        <v>674489</v>
      </c>
    </row>
    <row r="241" spans="4:8" x14ac:dyDescent="0.35">
      <c r="D241" t="s">
        <v>42</v>
      </c>
      <c r="E241" t="s">
        <v>17</v>
      </c>
      <c r="F241" t="s">
        <v>98</v>
      </c>
      <c r="G241" t="s">
        <v>63</v>
      </c>
      <c r="H241">
        <v>5</v>
      </c>
    </row>
    <row r="242" spans="4:8" x14ac:dyDescent="0.35">
      <c r="D242" t="s">
        <v>42</v>
      </c>
      <c r="E242" t="s">
        <v>18</v>
      </c>
      <c r="F242" t="s">
        <v>98</v>
      </c>
      <c r="G242" t="s">
        <v>63</v>
      </c>
      <c r="H242">
        <v>380</v>
      </c>
    </row>
    <row r="243" spans="4:8" x14ac:dyDescent="0.35">
      <c r="D243" t="s">
        <v>42</v>
      </c>
      <c r="E243" t="s">
        <v>27</v>
      </c>
      <c r="F243" t="s">
        <v>98</v>
      </c>
      <c r="G243" t="s">
        <v>63</v>
      </c>
      <c r="H243">
        <v>143</v>
      </c>
    </row>
    <row r="244" spans="4:8" x14ac:dyDescent="0.35">
      <c r="D244" t="s">
        <v>42</v>
      </c>
      <c r="E244" t="s">
        <v>28</v>
      </c>
      <c r="F244" t="s">
        <v>98</v>
      </c>
      <c r="G244" t="s">
        <v>63</v>
      </c>
      <c r="H244">
        <v>72403</v>
      </c>
    </row>
    <row r="245" spans="4:8" x14ac:dyDescent="0.35">
      <c r="D245" t="s">
        <v>42</v>
      </c>
      <c r="E245" t="s">
        <v>19</v>
      </c>
      <c r="F245" t="s">
        <v>98</v>
      </c>
      <c r="G245" t="s">
        <v>63</v>
      </c>
      <c r="H245">
        <v>100092</v>
      </c>
    </row>
    <row r="246" spans="4:8" x14ac:dyDescent="0.35">
      <c r="D246" t="s">
        <v>42</v>
      </c>
      <c r="E246" t="s">
        <v>20</v>
      </c>
      <c r="F246" t="s">
        <v>98</v>
      </c>
      <c r="G246" t="s">
        <v>63</v>
      </c>
      <c r="H246">
        <v>12888</v>
      </c>
    </row>
    <row r="247" spans="4:8" x14ac:dyDescent="0.35">
      <c r="D247" t="s">
        <v>42</v>
      </c>
      <c r="E247" t="s">
        <v>29</v>
      </c>
      <c r="F247" t="s">
        <v>98</v>
      </c>
      <c r="G247" t="s">
        <v>63</v>
      </c>
      <c r="H247">
        <v>51651</v>
      </c>
    </row>
    <row r="248" spans="4:8" x14ac:dyDescent="0.35">
      <c r="D248" t="s">
        <v>42</v>
      </c>
      <c r="E248" t="s">
        <v>21</v>
      </c>
      <c r="F248" t="s">
        <v>98</v>
      </c>
      <c r="G248" t="s">
        <v>63</v>
      </c>
      <c r="H248">
        <v>15504</v>
      </c>
    </row>
    <row r="249" spans="4:8" x14ac:dyDescent="0.35">
      <c r="D249" t="s">
        <v>42</v>
      </c>
      <c r="E249" t="s">
        <v>22</v>
      </c>
      <c r="F249" t="s">
        <v>98</v>
      </c>
      <c r="G249" t="s">
        <v>63</v>
      </c>
      <c r="H249">
        <v>9437</v>
      </c>
    </row>
    <row r="250" spans="4:8" x14ac:dyDescent="0.35">
      <c r="D250" t="s">
        <v>42</v>
      </c>
      <c r="E250" t="s">
        <v>23</v>
      </c>
      <c r="F250" t="s">
        <v>98</v>
      </c>
      <c r="G250" t="s">
        <v>63</v>
      </c>
      <c r="H250">
        <v>22278</v>
      </c>
    </row>
    <row r="251" spans="4:8" x14ac:dyDescent="0.35">
      <c r="D251" t="s">
        <v>42</v>
      </c>
      <c r="E251" t="s">
        <v>24</v>
      </c>
      <c r="F251" t="s">
        <v>98</v>
      </c>
      <c r="G251" t="s">
        <v>63</v>
      </c>
      <c r="H251">
        <v>1797</v>
      </c>
    </row>
    <row r="252" spans="4:8" x14ac:dyDescent="0.35">
      <c r="D252" t="s">
        <v>42</v>
      </c>
      <c r="E252" t="s">
        <v>25</v>
      </c>
      <c r="F252" t="s">
        <v>98</v>
      </c>
      <c r="G252" t="s">
        <v>63</v>
      </c>
      <c r="H252">
        <v>6367</v>
      </c>
    </row>
    <row r="253" spans="4:8" x14ac:dyDescent="0.35">
      <c r="D253" t="s">
        <v>42</v>
      </c>
      <c r="E253" t="s">
        <v>30</v>
      </c>
      <c r="F253" t="s">
        <v>98</v>
      </c>
      <c r="G253" t="s">
        <v>63</v>
      </c>
      <c r="H253">
        <v>138647</v>
      </c>
    </row>
    <row r="254" spans="4:8" x14ac:dyDescent="0.35">
      <c r="D254" t="s">
        <v>42</v>
      </c>
      <c r="E254" t="s">
        <v>26</v>
      </c>
      <c r="F254" t="s">
        <v>98</v>
      </c>
      <c r="G254" t="s">
        <v>63</v>
      </c>
      <c r="H254">
        <v>50480</v>
      </c>
    </row>
    <row r="255" spans="4:8" x14ac:dyDescent="0.35">
      <c r="D255" t="s">
        <v>42</v>
      </c>
      <c r="E255" t="s">
        <v>31</v>
      </c>
      <c r="F255" t="s">
        <v>98</v>
      </c>
      <c r="G255" t="s">
        <v>63</v>
      </c>
      <c r="H255">
        <v>121435</v>
      </c>
    </row>
    <row r="256" spans="4:8" x14ac:dyDescent="0.35">
      <c r="D256" t="s">
        <v>42</v>
      </c>
      <c r="E256" t="s">
        <v>32</v>
      </c>
      <c r="F256" t="s">
        <v>98</v>
      </c>
      <c r="G256" t="s">
        <v>63</v>
      </c>
      <c r="H256">
        <v>70981</v>
      </c>
    </row>
    <row r="257" spans="4:8" x14ac:dyDescent="0.35">
      <c r="D257" t="s">
        <v>41</v>
      </c>
      <c r="E257" t="s">
        <v>82</v>
      </c>
      <c r="F257" t="s">
        <v>98</v>
      </c>
      <c r="G257" t="s">
        <v>63</v>
      </c>
      <c r="H257">
        <v>542298</v>
      </c>
    </row>
    <row r="258" spans="4:8" x14ac:dyDescent="0.35">
      <c r="D258" t="s">
        <v>41</v>
      </c>
      <c r="E258" t="s">
        <v>2</v>
      </c>
      <c r="F258" t="s">
        <v>98</v>
      </c>
      <c r="G258" t="s">
        <v>63</v>
      </c>
      <c r="H258">
        <v>132192</v>
      </c>
    </row>
    <row r="259" spans="4:8" x14ac:dyDescent="0.35">
      <c r="D259" t="s">
        <v>0</v>
      </c>
      <c r="E259" t="s">
        <v>1</v>
      </c>
      <c r="F259" t="s">
        <v>98</v>
      </c>
      <c r="G259" t="s">
        <v>64</v>
      </c>
      <c r="H259">
        <v>6050</v>
      </c>
    </row>
    <row r="260" spans="4:8" x14ac:dyDescent="0.35">
      <c r="D260" t="s">
        <v>0</v>
      </c>
      <c r="E260" t="s">
        <v>9</v>
      </c>
      <c r="F260" t="s">
        <v>98</v>
      </c>
      <c r="G260" t="s">
        <v>64</v>
      </c>
      <c r="H260">
        <v>1138</v>
      </c>
    </row>
    <row r="261" spans="4:8" x14ac:dyDescent="0.35">
      <c r="D261" t="s">
        <v>0</v>
      </c>
      <c r="E261" t="s">
        <v>11</v>
      </c>
      <c r="F261" t="s">
        <v>98</v>
      </c>
      <c r="G261" t="s">
        <v>64</v>
      </c>
      <c r="H261">
        <v>247</v>
      </c>
    </row>
    <row r="262" spans="4:8" x14ac:dyDescent="0.35">
      <c r="D262" t="s">
        <v>0</v>
      </c>
      <c r="E262" t="s">
        <v>3</v>
      </c>
      <c r="F262" t="s">
        <v>98</v>
      </c>
      <c r="G262" t="s">
        <v>64</v>
      </c>
      <c r="H262">
        <v>36519</v>
      </c>
    </row>
    <row r="263" spans="4:8" x14ac:dyDescent="0.35">
      <c r="D263" t="s">
        <v>0</v>
      </c>
      <c r="E263" t="s">
        <v>12</v>
      </c>
      <c r="F263" t="s">
        <v>98</v>
      </c>
      <c r="G263" t="s">
        <v>64</v>
      </c>
      <c r="H263">
        <v>10854</v>
      </c>
    </row>
    <row r="264" spans="4:8" x14ac:dyDescent="0.35">
      <c r="D264" t="s">
        <v>0</v>
      </c>
      <c r="E264" t="s">
        <v>4</v>
      </c>
      <c r="F264" t="s">
        <v>98</v>
      </c>
      <c r="G264" t="s">
        <v>64</v>
      </c>
      <c r="H264">
        <v>21081</v>
      </c>
    </row>
    <row r="265" spans="4:8" x14ac:dyDescent="0.35">
      <c r="D265" t="s">
        <v>0</v>
      </c>
      <c r="E265" t="s">
        <v>5</v>
      </c>
      <c r="F265" t="s">
        <v>98</v>
      </c>
      <c r="G265" t="s">
        <v>64</v>
      </c>
      <c r="H265">
        <v>41</v>
      </c>
    </row>
    <row r="266" spans="4:8" x14ac:dyDescent="0.35">
      <c r="D266" t="s">
        <v>0</v>
      </c>
      <c r="E266" t="s">
        <v>13</v>
      </c>
      <c r="F266" t="s">
        <v>98</v>
      </c>
      <c r="G266" t="s">
        <v>64</v>
      </c>
    </row>
    <row r="267" spans="4:8" x14ac:dyDescent="0.35">
      <c r="D267" t="s">
        <v>0</v>
      </c>
      <c r="E267" t="s">
        <v>6</v>
      </c>
      <c r="F267" t="s">
        <v>98</v>
      </c>
      <c r="G267" t="s">
        <v>64</v>
      </c>
      <c r="H267">
        <v>1247</v>
      </c>
    </row>
    <row r="268" spans="4:8" x14ac:dyDescent="0.35">
      <c r="D268" t="s">
        <v>0</v>
      </c>
      <c r="E268" t="s">
        <v>14</v>
      </c>
      <c r="F268" t="s">
        <v>98</v>
      </c>
      <c r="G268" t="s">
        <v>64</v>
      </c>
      <c r="H268">
        <v>555</v>
      </c>
    </row>
    <row r="269" spans="4:8" x14ac:dyDescent="0.35">
      <c r="D269" t="s">
        <v>0</v>
      </c>
      <c r="E269" t="s">
        <v>7</v>
      </c>
      <c r="F269" t="s">
        <v>98</v>
      </c>
      <c r="G269" t="s">
        <v>64</v>
      </c>
    </row>
    <row r="270" spans="4:8" x14ac:dyDescent="0.35">
      <c r="D270" t="s">
        <v>0</v>
      </c>
      <c r="E270" t="s">
        <v>15</v>
      </c>
      <c r="F270" t="s">
        <v>98</v>
      </c>
      <c r="G270" t="s">
        <v>64</v>
      </c>
      <c r="H270">
        <v>3623</v>
      </c>
    </row>
    <row r="271" spans="4:8" x14ac:dyDescent="0.35">
      <c r="D271" t="s">
        <v>0</v>
      </c>
      <c r="E271" t="s">
        <v>8</v>
      </c>
      <c r="F271" t="s">
        <v>98</v>
      </c>
      <c r="G271" t="s">
        <v>64</v>
      </c>
    </row>
    <row r="272" spans="4:8" x14ac:dyDescent="0.35">
      <c r="D272" t="s">
        <v>0</v>
      </c>
      <c r="E272" t="s">
        <v>16</v>
      </c>
      <c r="F272" t="s">
        <v>98</v>
      </c>
      <c r="G272" t="s">
        <v>64</v>
      </c>
    </row>
    <row r="273" spans="4:8" x14ac:dyDescent="0.35">
      <c r="D273" t="s">
        <v>83</v>
      </c>
      <c r="E273" t="s">
        <v>38</v>
      </c>
      <c r="F273" t="s">
        <v>98</v>
      </c>
      <c r="G273" t="s">
        <v>64</v>
      </c>
      <c r="H273">
        <v>81355</v>
      </c>
    </row>
    <row r="274" spans="4:8" x14ac:dyDescent="0.35">
      <c r="D274" t="s">
        <v>42</v>
      </c>
      <c r="E274" t="s">
        <v>17</v>
      </c>
      <c r="F274" t="s">
        <v>98</v>
      </c>
      <c r="G274" t="s">
        <v>64</v>
      </c>
      <c r="H274">
        <v>117</v>
      </c>
    </row>
    <row r="275" spans="4:8" x14ac:dyDescent="0.35">
      <c r="D275" t="s">
        <v>42</v>
      </c>
      <c r="E275" t="s">
        <v>18</v>
      </c>
      <c r="F275" t="s">
        <v>98</v>
      </c>
      <c r="G275" t="s">
        <v>64</v>
      </c>
      <c r="H275">
        <v>19626</v>
      </c>
    </row>
    <row r="276" spans="4:8" x14ac:dyDescent="0.35">
      <c r="D276" t="s">
        <v>42</v>
      </c>
      <c r="E276" t="s">
        <v>27</v>
      </c>
      <c r="F276" t="s">
        <v>98</v>
      </c>
      <c r="G276" t="s">
        <v>64</v>
      </c>
      <c r="H276">
        <v>4</v>
      </c>
    </row>
    <row r="277" spans="4:8" x14ac:dyDescent="0.35">
      <c r="D277" t="s">
        <v>42</v>
      </c>
      <c r="E277" t="s">
        <v>28</v>
      </c>
      <c r="F277" t="s">
        <v>98</v>
      </c>
      <c r="G277" t="s">
        <v>64</v>
      </c>
      <c r="H277">
        <v>1153</v>
      </c>
    </row>
    <row r="278" spans="4:8" x14ac:dyDescent="0.35">
      <c r="D278" t="s">
        <v>42</v>
      </c>
      <c r="E278" t="s">
        <v>19</v>
      </c>
      <c r="F278" t="s">
        <v>98</v>
      </c>
      <c r="G278" t="s">
        <v>64</v>
      </c>
      <c r="H278">
        <v>89</v>
      </c>
    </row>
    <row r="279" spans="4:8" x14ac:dyDescent="0.35">
      <c r="D279" t="s">
        <v>42</v>
      </c>
      <c r="E279" t="s">
        <v>20</v>
      </c>
      <c r="F279" t="s">
        <v>98</v>
      </c>
      <c r="G279" t="s">
        <v>64</v>
      </c>
    </row>
    <row r="280" spans="4:8" x14ac:dyDescent="0.35">
      <c r="D280" t="s">
        <v>42</v>
      </c>
      <c r="E280" t="s">
        <v>29</v>
      </c>
      <c r="F280" t="s">
        <v>98</v>
      </c>
      <c r="G280" t="s">
        <v>64</v>
      </c>
      <c r="H280">
        <v>844</v>
      </c>
    </row>
    <row r="281" spans="4:8" x14ac:dyDescent="0.35">
      <c r="D281" t="s">
        <v>42</v>
      </c>
      <c r="E281" t="s">
        <v>21</v>
      </c>
      <c r="F281" t="s">
        <v>98</v>
      </c>
      <c r="G281" t="s">
        <v>64</v>
      </c>
      <c r="H281">
        <v>48</v>
      </c>
    </row>
    <row r="282" spans="4:8" x14ac:dyDescent="0.35">
      <c r="D282" t="s">
        <v>42</v>
      </c>
      <c r="E282" t="s">
        <v>22</v>
      </c>
      <c r="F282" t="s">
        <v>98</v>
      </c>
      <c r="G282" t="s">
        <v>64</v>
      </c>
      <c r="H282">
        <v>13878</v>
      </c>
    </row>
    <row r="283" spans="4:8" x14ac:dyDescent="0.35">
      <c r="D283" t="s">
        <v>42</v>
      </c>
      <c r="E283" t="s">
        <v>23</v>
      </c>
      <c r="F283" t="s">
        <v>98</v>
      </c>
      <c r="G283" t="s">
        <v>64</v>
      </c>
      <c r="H283">
        <v>31181</v>
      </c>
    </row>
    <row r="284" spans="4:8" x14ac:dyDescent="0.35">
      <c r="D284" t="s">
        <v>42</v>
      </c>
      <c r="E284" t="s">
        <v>24</v>
      </c>
      <c r="F284" t="s">
        <v>98</v>
      </c>
      <c r="G284" t="s">
        <v>64</v>
      </c>
      <c r="H284">
        <v>14</v>
      </c>
    </row>
    <row r="285" spans="4:8" x14ac:dyDescent="0.35">
      <c r="D285" t="s">
        <v>42</v>
      </c>
      <c r="E285" t="s">
        <v>25</v>
      </c>
      <c r="F285" t="s">
        <v>98</v>
      </c>
      <c r="G285" t="s">
        <v>64</v>
      </c>
      <c r="H285">
        <v>955</v>
      </c>
    </row>
    <row r="286" spans="4:8" x14ac:dyDescent="0.35">
      <c r="D286" t="s">
        <v>42</v>
      </c>
      <c r="E286" t="s">
        <v>30</v>
      </c>
      <c r="F286" t="s">
        <v>98</v>
      </c>
      <c r="G286" t="s">
        <v>64</v>
      </c>
    </row>
    <row r="287" spans="4:8" x14ac:dyDescent="0.35">
      <c r="D287" t="s">
        <v>42</v>
      </c>
      <c r="E287" t="s">
        <v>26</v>
      </c>
      <c r="F287" t="s">
        <v>98</v>
      </c>
      <c r="G287" t="s">
        <v>64</v>
      </c>
      <c r="H287">
        <v>1980</v>
      </c>
    </row>
    <row r="288" spans="4:8" x14ac:dyDescent="0.35">
      <c r="D288" t="s">
        <v>42</v>
      </c>
      <c r="E288" t="s">
        <v>31</v>
      </c>
      <c r="F288" t="s">
        <v>98</v>
      </c>
      <c r="G288" t="s">
        <v>64</v>
      </c>
      <c r="H288">
        <v>11460</v>
      </c>
    </row>
    <row r="289" spans="4:8" x14ac:dyDescent="0.35">
      <c r="D289" t="s">
        <v>42</v>
      </c>
      <c r="E289" t="s">
        <v>32</v>
      </c>
      <c r="F289" t="s">
        <v>98</v>
      </c>
      <c r="G289" t="s">
        <v>64</v>
      </c>
      <c r="H289">
        <v>6</v>
      </c>
    </row>
    <row r="290" spans="4:8" x14ac:dyDescent="0.35">
      <c r="D290" t="s">
        <v>41</v>
      </c>
      <c r="E290" t="s">
        <v>82</v>
      </c>
      <c r="F290" t="s">
        <v>98</v>
      </c>
      <c r="G290" t="s">
        <v>64</v>
      </c>
      <c r="H290">
        <v>16416</v>
      </c>
    </row>
    <row r="291" spans="4:8" x14ac:dyDescent="0.35">
      <c r="D291" t="s">
        <v>41</v>
      </c>
      <c r="E291" t="s">
        <v>2</v>
      </c>
      <c r="F291" t="s">
        <v>98</v>
      </c>
      <c r="G291" t="s">
        <v>64</v>
      </c>
      <c r="H291">
        <v>64939</v>
      </c>
    </row>
    <row r="292" spans="4:8" x14ac:dyDescent="0.35">
      <c r="D292" t="s">
        <v>0</v>
      </c>
      <c r="E292" t="s">
        <v>1</v>
      </c>
      <c r="F292" t="s">
        <v>98</v>
      </c>
      <c r="G292" t="s">
        <v>65</v>
      </c>
      <c r="H292">
        <v>280</v>
      </c>
    </row>
    <row r="293" spans="4:8" x14ac:dyDescent="0.35">
      <c r="D293" t="s">
        <v>0</v>
      </c>
      <c r="E293" t="s">
        <v>9</v>
      </c>
      <c r="F293" t="s">
        <v>98</v>
      </c>
      <c r="G293" t="s">
        <v>65</v>
      </c>
    </row>
    <row r="294" spans="4:8" x14ac:dyDescent="0.35">
      <c r="D294" t="s">
        <v>0</v>
      </c>
      <c r="E294" t="s">
        <v>11</v>
      </c>
      <c r="F294" t="s">
        <v>98</v>
      </c>
      <c r="G294" t="s">
        <v>65</v>
      </c>
      <c r="H294">
        <v>25244</v>
      </c>
    </row>
    <row r="295" spans="4:8" x14ac:dyDescent="0.35">
      <c r="D295" t="s">
        <v>0</v>
      </c>
      <c r="E295" t="s">
        <v>3</v>
      </c>
      <c r="F295" t="s">
        <v>98</v>
      </c>
      <c r="G295" t="s">
        <v>65</v>
      </c>
      <c r="H295">
        <v>230</v>
      </c>
    </row>
    <row r="296" spans="4:8" x14ac:dyDescent="0.35">
      <c r="D296" t="s">
        <v>0</v>
      </c>
      <c r="E296" t="s">
        <v>12</v>
      </c>
      <c r="F296" t="s">
        <v>98</v>
      </c>
      <c r="G296" t="s">
        <v>65</v>
      </c>
      <c r="H296">
        <v>50426</v>
      </c>
    </row>
    <row r="297" spans="4:8" x14ac:dyDescent="0.35">
      <c r="D297" t="s">
        <v>0</v>
      </c>
      <c r="E297" t="s">
        <v>4</v>
      </c>
      <c r="F297" t="s">
        <v>98</v>
      </c>
      <c r="G297" t="s">
        <v>65</v>
      </c>
      <c r="H297">
        <v>64886</v>
      </c>
    </row>
    <row r="298" spans="4:8" x14ac:dyDescent="0.35">
      <c r="D298" t="s">
        <v>0</v>
      </c>
      <c r="E298" t="s">
        <v>5</v>
      </c>
      <c r="F298" t="s">
        <v>98</v>
      </c>
      <c r="G298" t="s">
        <v>65</v>
      </c>
      <c r="H298">
        <v>31963</v>
      </c>
    </row>
    <row r="299" spans="4:8" x14ac:dyDescent="0.35">
      <c r="D299" t="s">
        <v>0</v>
      </c>
      <c r="E299" t="s">
        <v>13</v>
      </c>
      <c r="F299" t="s">
        <v>98</v>
      </c>
      <c r="G299" t="s">
        <v>65</v>
      </c>
      <c r="H299">
        <v>79096</v>
      </c>
    </row>
    <row r="300" spans="4:8" x14ac:dyDescent="0.35">
      <c r="D300" t="s">
        <v>0</v>
      </c>
      <c r="E300" t="s">
        <v>6</v>
      </c>
      <c r="F300" t="s">
        <v>98</v>
      </c>
      <c r="G300" t="s">
        <v>65</v>
      </c>
      <c r="H300">
        <v>24753</v>
      </c>
    </row>
    <row r="301" spans="4:8" x14ac:dyDescent="0.35">
      <c r="D301" t="s">
        <v>0</v>
      </c>
      <c r="E301" t="s">
        <v>14</v>
      </c>
      <c r="F301" t="s">
        <v>98</v>
      </c>
      <c r="G301" t="s">
        <v>65</v>
      </c>
      <c r="H301">
        <v>15171</v>
      </c>
    </row>
    <row r="302" spans="4:8" x14ac:dyDescent="0.35">
      <c r="D302" t="s">
        <v>0</v>
      </c>
      <c r="E302" t="s">
        <v>7</v>
      </c>
      <c r="F302" t="s">
        <v>98</v>
      </c>
      <c r="G302" t="s">
        <v>65</v>
      </c>
      <c r="H302">
        <v>2154</v>
      </c>
    </row>
    <row r="303" spans="4:8" x14ac:dyDescent="0.35">
      <c r="D303" t="s">
        <v>0</v>
      </c>
      <c r="E303" t="s">
        <v>15</v>
      </c>
      <c r="F303" t="s">
        <v>98</v>
      </c>
      <c r="G303" t="s">
        <v>65</v>
      </c>
      <c r="H303">
        <v>127779</v>
      </c>
    </row>
    <row r="304" spans="4:8" x14ac:dyDescent="0.35">
      <c r="D304" t="s">
        <v>0</v>
      </c>
      <c r="E304" t="s">
        <v>8</v>
      </c>
      <c r="F304" t="s">
        <v>98</v>
      </c>
      <c r="G304" t="s">
        <v>65</v>
      </c>
      <c r="H304">
        <v>34221</v>
      </c>
    </row>
    <row r="305" spans="4:8" x14ac:dyDescent="0.35">
      <c r="D305" t="s">
        <v>0</v>
      </c>
      <c r="E305" t="s">
        <v>16</v>
      </c>
      <c r="F305" t="s">
        <v>98</v>
      </c>
      <c r="G305" t="s">
        <v>65</v>
      </c>
      <c r="H305">
        <v>19933</v>
      </c>
    </row>
    <row r="306" spans="4:8" x14ac:dyDescent="0.35">
      <c r="D306" t="s">
        <v>83</v>
      </c>
      <c r="E306" t="s">
        <v>38</v>
      </c>
      <c r="F306" t="s">
        <v>98</v>
      </c>
      <c r="G306" t="s">
        <v>65</v>
      </c>
      <c r="H306">
        <v>476134</v>
      </c>
    </row>
    <row r="307" spans="4:8" x14ac:dyDescent="0.35">
      <c r="D307" t="s">
        <v>42</v>
      </c>
      <c r="E307" t="s">
        <v>17</v>
      </c>
      <c r="F307" t="s">
        <v>98</v>
      </c>
      <c r="G307" t="s">
        <v>65</v>
      </c>
      <c r="H307">
        <v>52990</v>
      </c>
    </row>
    <row r="308" spans="4:8" x14ac:dyDescent="0.35">
      <c r="D308" t="s">
        <v>42</v>
      </c>
      <c r="E308" t="s">
        <v>18</v>
      </c>
      <c r="F308" t="s">
        <v>98</v>
      </c>
      <c r="G308" t="s">
        <v>65</v>
      </c>
      <c r="H308">
        <v>56731</v>
      </c>
    </row>
    <row r="309" spans="4:8" x14ac:dyDescent="0.35">
      <c r="D309" t="s">
        <v>42</v>
      </c>
      <c r="E309" t="s">
        <v>27</v>
      </c>
      <c r="F309" t="s">
        <v>98</v>
      </c>
      <c r="G309" t="s">
        <v>65</v>
      </c>
    </row>
    <row r="310" spans="4:8" x14ac:dyDescent="0.35">
      <c r="D310" t="s">
        <v>42</v>
      </c>
      <c r="E310" t="s">
        <v>28</v>
      </c>
      <c r="F310" t="s">
        <v>98</v>
      </c>
      <c r="G310" t="s">
        <v>65</v>
      </c>
      <c r="H310">
        <v>16957</v>
      </c>
    </row>
    <row r="311" spans="4:8" x14ac:dyDescent="0.35">
      <c r="D311" t="s">
        <v>42</v>
      </c>
      <c r="E311" t="s">
        <v>19</v>
      </c>
      <c r="F311" t="s">
        <v>98</v>
      </c>
      <c r="G311" t="s">
        <v>65</v>
      </c>
      <c r="H311">
        <v>27136</v>
      </c>
    </row>
    <row r="312" spans="4:8" x14ac:dyDescent="0.35">
      <c r="D312" t="s">
        <v>42</v>
      </c>
      <c r="E312" t="s">
        <v>20</v>
      </c>
      <c r="F312" t="s">
        <v>98</v>
      </c>
      <c r="G312" t="s">
        <v>65</v>
      </c>
      <c r="H312">
        <v>9004</v>
      </c>
    </row>
    <row r="313" spans="4:8" x14ac:dyDescent="0.35">
      <c r="D313" t="s">
        <v>42</v>
      </c>
      <c r="E313" t="s">
        <v>29</v>
      </c>
      <c r="F313" t="s">
        <v>98</v>
      </c>
      <c r="G313" t="s">
        <v>65</v>
      </c>
      <c r="H313">
        <v>186100</v>
      </c>
    </row>
    <row r="314" spans="4:8" x14ac:dyDescent="0.35">
      <c r="D314" t="s">
        <v>42</v>
      </c>
      <c r="E314" t="s">
        <v>21</v>
      </c>
      <c r="F314" t="s">
        <v>98</v>
      </c>
      <c r="G314" t="s">
        <v>65</v>
      </c>
      <c r="H314">
        <v>14</v>
      </c>
    </row>
    <row r="315" spans="4:8" x14ac:dyDescent="0.35">
      <c r="D315" t="s">
        <v>42</v>
      </c>
      <c r="E315" t="s">
        <v>22</v>
      </c>
      <c r="F315" t="s">
        <v>98</v>
      </c>
      <c r="G315" t="s">
        <v>65</v>
      </c>
      <c r="H315">
        <v>9160</v>
      </c>
    </row>
    <row r="316" spans="4:8" x14ac:dyDescent="0.35">
      <c r="D316" t="s">
        <v>42</v>
      </c>
      <c r="E316" t="s">
        <v>23</v>
      </c>
      <c r="F316" t="s">
        <v>98</v>
      </c>
      <c r="G316" t="s">
        <v>65</v>
      </c>
      <c r="H316">
        <v>67290</v>
      </c>
    </row>
    <row r="317" spans="4:8" x14ac:dyDescent="0.35">
      <c r="D317" t="s">
        <v>42</v>
      </c>
      <c r="E317" t="s">
        <v>24</v>
      </c>
      <c r="F317" t="s">
        <v>98</v>
      </c>
      <c r="G317" t="s">
        <v>65</v>
      </c>
    </row>
    <row r="318" spans="4:8" x14ac:dyDescent="0.35">
      <c r="D318" t="s">
        <v>42</v>
      </c>
      <c r="E318" t="s">
        <v>25</v>
      </c>
      <c r="F318" t="s">
        <v>98</v>
      </c>
      <c r="G318" t="s">
        <v>65</v>
      </c>
      <c r="H318">
        <v>7922</v>
      </c>
    </row>
    <row r="319" spans="4:8" x14ac:dyDescent="0.35">
      <c r="D319" t="s">
        <v>42</v>
      </c>
      <c r="E319" t="s">
        <v>30</v>
      </c>
      <c r="F319" t="s">
        <v>98</v>
      </c>
      <c r="G319" t="s">
        <v>65</v>
      </c>
    </row>
    <row r="320" spans="4:8" x14ac:dyDescent="0.35">
      <c r="D320" t="s">
        <v>42</v>
      </c>
      <c r="E320" t="s">
        <v>26</v>
      </c>
      <c r="F320" t="s">
        <v>98</v>
      </c>
      <c r="G320" t="s">
        <v>65</v>
      </c>
      <c r="H320">
        <v>11349</v>
      </c>
    </row>
    <row r="321" spans="4:8" x14ac:dyDescent="0.35">
      <c r="D321" t="s">
        <v>42</v>
      </c>
      <c r="E321" t="s">
        <v>31</v>
      </c>
      <c r="F321" t="s">
        <v>98</v>
      </c>
      <c r="G321" t="s">
        <v>65</v>
      </c>
      <c r="H321">
        <v>28518</v>
      </c>
    </row>
    <row r="322" spans="4:8" x14ac:dyDescent="0.35">
      <c r="D322" t="s">
        <v>42</v>
      </c>
      <c r="E322" t="s">
        <v>32</v>
      </c>
      <c r="F322" t="s">
        <v>98</v>
      </c>
      <c r="G322" t="s">
        <v>65</v>
      </c>
      <c r="H322">
        <v>2963</v>
      </c>
    </row>
    <row r="323" spans="4:8" x14ac:dyDescent="0.35">
      <c r="D323" t="s">
        <v>41</v>
      </c>
      <c r="E323" t="s">
        <v>82</v>
      </c>
      <c r="F323" t="s">
        <v>98</v>
      </c>
      <c r="G323" t="s">
        <v>65</v>
      </c>
      <c r="H323">
        <v>317649</v>
      </c>
    </row>
    <row r="324" spans="4:8" x14ac:dyDescent="0.35">
      <c r="D324" t="s">
        <v>41</v>
      </c>
      <c r="E324" t="s">
        <v>2</v>
      </c>
      <c r="F324" t="s">
        <v>98</v>
      </c>
      <c r="G324" t="s">
        <v>65</v>
      </c>
      <c r="H324">
        <v>158485</v>
      </c>
    </row>
    <row r="325" spans="4:8" x14ac:dyDescent="0.35">
      <c r="D325" t="s">
        <v>0</v>
      </c>
      <c r="E325" t="s">
        <v>1</v>
      </c>
      <c r="F325" t="s">
        <v>98</v>
      </c>
      <c r="G325" t="s">
        <v>66</v>
      </c>
      <c r="H325">
        <v>197</v>
      </c>
    </row>
    <row r="326" spans="4:8" x14ac:dyDescent="0.35">
      <c r="D326" t="s">
        <v>0</v>
      </c>
      <c r="E326" t="s">
        <v>9</v>
      </c>
      <c r="F326" t="s">
        <v>98</v>
      </c>
      <c r="G326" t="s">
        <v>66</v>
      </c>
      <c r="H326">
        <v>6919</v>
      </c>
    </row>
    <row r="327" spans="4:8" x14ac:dyDescent="0.35">
      <c r="D327" t="s">
        <v>0</v>
      </c>
      <c r="E327" t="s">
        <v>11</v>
      </c>
      <c r="F327" t="s">
        <v>98</v>
      </c>
      <c r="G327" t="s">
        <v>66</v>
      </c>
      <c r="H327">
        <v>92</v>
      </c>
    </row>
    <row r="328" spans="4:8" x14ac:dyDescent="0.35">
      <c r="D328" t="s">
        <v>0</v>
      </c>
      <c r="E328" t="s">
        <v>3</v>
      </c>
      <c r="F328" t="s">
        <v>98</v>
      </c>
      <c r="G328" t="s">
        <v>66</v>
      </c>
      <c r="H328">
        <v>5434</v>
      </c>
    </row>
    <row r="329" spans="4:8" x14ac:dyDescent="0.35">
      <c r="D329" t="s">
        <v>0</v>
      </c>
      <c r="E329" t="s">
        <v>12</v>
      </c>
      <c r="F329" t="s">
        <v>98</v>
      </c>
      <c r="G329" t="s">
        <v>66</v>
      </c>
      <c r="H329">
        <v>41876</v>
      </c>
    </row>
    <row r="330" spans="4:8" x14ac:dyDescent="0.35">
      <c r="D330" t="s">
        <v>0</v>
      </c>
      <c r="E330" t="s">
        <v>4</v>
      </c>
      <c r="F330" t="s">
        <v>98</v>
      </c>
      <c r="G330" t="s">
        <v>66</v>
      </c>
      <c r="H330">
        <v>125367</v>
      </c>
    </row>
    <row r="331" spans="4:8" x14ac:dyDescent="0.35">
      <c r="D331" t="s">
        <v>0</v>
      </c>
      <c r="E331" t="s">
        <v>5</v>
      </c>
      <c r="F331" t="s">
        <v>98</v>
      </c>
      <c r="G331" t="s">
        <v>66</v>
      </c>
      <c r="H331">
        <v>13991</v>
      </c>
    </row>
    <row r="332" spans="4:8" x14ac:dyDescent="0.35">
      <c r="D332" t="s">
        <v>0</v>
      </c>
      <c r="E332" t="s">
        <v>13</v>
      </c>
      <c r="F332" t="s">
        <v>98</v>
      </c>
      <c r="G332" t="s">
        <v>66</v>
      </c>
      <c r="H332">
        <v>32467</v>
      </c>
    </row>
    <row r="333" spans="4:8" x14ac:dyDescent="0.35">
      <c r="D333" t="s">
        <v>0</v>
      </c>
      <c r="E333" t="s">
        <v>6</v>
      </c>
      <c r="F333" t="s">
        <v>98</v>
      </c>
      <c r="G333" t="s">
        <v>66</v>
      </c>
      <c r="H333">
        <v>21984</v>
      </c>
    </row>
    <row r="334" spans="4:8" x14ac:dyDescent="0.35">
      <c r="D334" t="s">
        <v>0</v>
      </c>
      <c r="E334" t="s">
        <v>14</v>
      </c>
      <c r="F334" t="s">
        <v>98</v>
      </c>
      <c r="G334" t="s">
        <v>66</v>
      </c>
      <c r="H334">
        <v>68494</v>
      </c>
    </row>
    <row r="335" spans="4:8" x14ac:dyDescent="0.35">
      <c r="D335" t="s">
        <v>0</v>
      </c>
      <c r="E335" t="s">
        <v>7</v>
      </c>
      <c r="F335" t="s">
        <v>98</v>
      </c>
      <c r="G335" t="s">
        <v>66</v>
      </c>
    </row>
    <row r="336" spans="4:8" x14ac:dyDescent="0.35">
      <c r="D336" t="s">
        <v>0</v>
      </c>
      <c r="E336" t="s">
        <v>15</v>
      </c>
      <c r="F336" t="s">
        <v>98</v>
      </c>
      <c r="G336" t="s">
        <v>66</v>
      </c>
      <c r="H336">
        <v>286440</v>
      </c>
    </row>
    <row r="337" spans="4:8" x14ac:dyDescent="0.35">
      <c r="D337" t="s">
        <v>0</v>
      </c>
      <c r="E337" t="s">
        <v>8</v>
      </c>
      <c r="F337" t="s">
        <v>98</v>
      </c>
      <c r="G337" t="s">
        <v>66</v>
      </c>
      <c r="H337">
        <v>684</v>
      </c>
    </row>
    <row r="338" spans="4:8" x14ac:dyDescent="0.35">
      <c r="D338" t="s">
        <v>0</v>
      </c>
      <c r="E338" t="s">
        <v>16</v>
      </c>
      <c r="F338" t="s">
        <v>98</v>
      </c>
      <c r="G338" t="s">
        <v>66</v>
      </c>
      <c r="H338">
        <v>88083</v>
      </c>
    </row>
    <row r="339" spans="4:8" x14ac:dyDescent="0.35">
      <c r="D339" t="s">
        <v>83</v>
      </c>
      <c r="E339" t="s">
        <v>38</v>
      </c>
      <c r="F339" t="s">
        <v>98</v>
      </c>
      <c r="G339" t="s">
        <v>66</v>
      </c>
      <c r="H339">
        <v>692027</v>
      </c>
    </row>
    <row r="340" spans="4:8" x14ac:dyDescent="0.35">
      <c r="D340" t="s">
        <v>42</v>
      </c>
      <c r="E340" t="s">
        <v>17</v>
      </c>
      <c r="F340" t="s">
        <v>98</v>
      </c>
      <c r="G340" t="s">
        <v>66</v>
      </c>
      <c r="H340">
        <v>61921</v>
      </c>
    </row>
    <row r="341" spans="4:8" x14ac:dyDescent="0.35">
      <c r="D341" t="s">
        <v>42</v>
      </c>
      <c r="E341" t="s">
        <v>18</v>
      </c>
      <c r="F341" t="s">
        <v>98</v>
      </c>
      <c r="G341" t="s">
        <v>66</v>
      </c>
      <c r="H341">
        <v>16386</v>
      </c>
    </row>
    <row r="342" spans="4:8" x14ac:dyDescent="0.35">
      <c r="D342" t="s">
        <v>42</v>
      </c>
      <c r="E342" t="s">
        <v>27</v>
      </c>
      <c r="F342" t="s">
        <v>98</v>
      </c>
      <c r="G342" t="s">
        <v>66</v>
      </c>
      <c r="H342">
        <v>248566</v>
      </c>
    </row>
    <row r="343" spans="4:8" x14ac:dyDescent="0.35">
      <c r="D343" t="s">
        <v>42</v>
      </c>
      <c r="E343" t="s">
        <v>28</v>
      </c>
      <c r="F343" t="s">
        <v>98</v>
      </c>
      <c r="G343" t="s">
        <v>66</v>
      </c>
      <c r="H343">
        <v>97130</v>
      </c>
    </row>
    <row r="344" spans="4:8" x14ac:dyDescent="0.35">
      <c r="D344" t="s">
        <v>42</v>
      </c>
      <c r="E344" t="s">
        <v>19</v>
      </c>
      <c r="F344" t="s">
        <v>98</v>
      </c>
      <c r="G344" t="s">
        <v>66</v>
      </c>
      <c r="H344">
        <v>35</v>
      </c>
    </row>
    <row r="345" spans="4:8" x14ac:dyDescent="0.35">
      <c r="D345" t="s">
        <v>42</v>
      </c>
      <c r="E345" t="s">
        <v>20</v>
      </c>
      <c r="F345" t="s">
        <v>98</v>
      </c>
      <c r="G345" t="s">
        <v>66</v>
      </c>
    </row>
    <row r="346" spans="4:8" x14ac:dyDescent="0.35">
      <c r="D346" t="s">
        <v>42</v>
      </c>
      <c r="E346" t="s">
        <v>29</v>
      </c>
      <c r="F346" t="s">
        <v>98</v>
      </c>
      <c r="G346" t="s">
        <v>66</v>
      </c>
      <c r="H346">
        <v>8345</v>
      </c>
    </row>
    <row r="347" spans="4:8" x14ac:dyDescent="0.35">
      <c r="D347" t="s">
        <v>42</v>
      </c>
      <c r="E347" t="s">
        <v>21</v>
      </c>
      <c r="F347" t="s">
        <v>98</v>
      </c>
      <c r="G347" t="s">
        <v>66</v>
      </c>
      <c r="H347">
        <v>26324</v>
      </c>
    </row>
    <row r="348" spans="4:8" x14ac:dyDescent="0.35">
      <c r="D348" t="s">
        <v>42</v>
      </c>
      <c r="E348" t="s">
        <v>22</v>
      </c>
      <c r="F348" t="s">
        <v>98</v>
      </c>
      <c r="G348" t="s">
        <v>66</v>
      </c>
      <c r="H348">
        <v>3441</v>
      </c>
    </row>
    <row r="349" spans="4:8" x14ac:dyDescent="0.35">
      <c r="D349" t="s">
        <v>42</v>
      </c>
      <c r="E349" t="s">
        <v>23</v>
      </c>
      <c r="F349" t="s">
        <v>98</v>
      </c>
      <c r="G349" t="s">
        <v>66</v>
      </c>
      <c r="H349">
        <v>86276</v>
      </c>
    </row>
    <row r="350" spans="4:8" x14ac:dyDescent="0.35">
      <c r="D350" t="s">
        <v>42</v>
      </c>
      <c r="E350" t="s">
        <v>24</v>
      </c>
      <c r="F350" t="s">
        <v>98</v>
      </c>
      <c r="G350" t="s">
        <v>66</v>
      </c>
      <c r="H350">
        <v>10036</v>
      </c>
    </row>
    <row r="351" spans="4:8" x14ac:dyDescent="0.35">
      <c r="D351" t="s">
        <v>42</v>
      </c>
      <c r="E351" t="s">
        <v>25</v>
      </c>
      <c r="F351" t="s">
        <v>98</v>
      </c>
      <c r="G351" t="s">
        <v>66</v>
      </c>
      <c r="H351">
        <v>23457</v>
      </c>
    </row>
    <row r="352" spans="4:8" x14ac:dyDescent="0.35">
      <c r="D352" t="s">
        <v>42</v>
      </c>
      <c r="E352" t="s">
        <v>30</v>
      </c>
      <c r="F352" t="s">
        <v>98</v>
      </c>
      <c r="G352" t="s">
        <v>66</v>
      </c>
      <c r="H352">
        <v>19339</v>
      </c>
    </row>
    <row r="353" spans="4:8" x14ac:dyDescent="0.35">
      <c r="D353" t="s">
        <v>42</v>
      </c>
      <c r="E353" t="s">
        <v>26</v>
      </c>
      <c r="F353" t="s">
        <v>98</v>
      </c>
      <c r="G353" t="s">
        <v>66</v>
      </c>
      <c r="H353">
        <v>72842</v>
      </c>
    </row>
    <row r="354" spans="4:8" x14ac:dyDescent="0.35">
      <c r="D354" t="s">
        <v>42</v>
      </c>
      <c r="E354" t="s">
        <v>31</v>
      </c>
      <c r="F354" t="s">
        <v>98</v>
      </c>
      <c r="G354" t="s">
        <v>66</v>
      </c>
      <c r="H354">
        <v>17263</v>
      </c>
    </row>
    <row r="355" spans="4:8" x14ac:dyDescent="0.35">
      <c r="D355" t="s">
        <v>42</v>
      </c>
      <c r="E355" t="s">
        <v>32</v>
      </c>
      <c r="F355" t="s">
        <v>98</v>
      </c>
      <c r="G355" t="s">
        <v>66</v>
      </c>
      <c r="H355">
        <v>664</v>
      </c>
    </row>
    <row r="356" spans="4:8" x14ac:dyDescent="0.35">
      <c r="D356" t="s">
        <v>41</v>
      </c>
      <c r="E356" t="s">
        <v>82</v>
      </c>
      <c r="F356" t="s">
        <v>98</v>
      </c>
      <c r="G356" t="s">
        <v>66</v>
      </c>
      <c r="H356">
        <v>524370</v>
      </c>
    </row>
    <row r="357" spans="4:8" x14ac:dyDescent="0.35">
      <c r="D357" t="s">
        <v>41</v>
      </c>
      <c r="E357" t="s">
        <v>2</v>
      </c>
      <c r="F357" t="s">
        <v>98</v>
      </c>
      <c r="G357" t="s">
        <v>66</v>
      </c>
      <c r="H357">
        <v>167657</v>
      </c>
    </row>
    <row r="358" spans="4:8" x14ac:dyDescent="0.35">
      <c r="D358" t="s">
        <v>0</v>
      </c>
      <c r="E358" t="s">
        <v>1</v>
      </c>
      <c r="F358" t="s">
        <v>98</v>
      </c>
      <c r="G358" t="s">
        <v>68</v>
      </c>
    </row>
    <row r="359" spans="4:8" x14ac:dyDescent="0.35">
      <c r="D359" t="s">
        <v>0</v>
      </c>
      <c r="E359" t="s">
        <v>9</v>
      </c>
      <c r="F359" t="s">
        <v>98</v>
      </c>
      <c r="G359" t="s">
        <v>68</v>
      </c>
    </row>
    <row r="360" spans="4:8" x14ac:dyDescent="0.35">
      <c r="D360" t="s">
        <v>0</v>
      </c>
      <c r="E360" t="s">
        <v>11</v>
      </c>
      <c r="F360" t="s">
        <v>98</v>
      </c>
      <c r="G360" t="s">
        <v>68</v>
      </c>
    </row>
    <row r="361" spans="4:8" x14ac:dyDescent="0.35">
      <c r="D361" t="s">
        <v>0</v>
      </c>
      <c r="E361" t="s">
        <v>3</v>
      </c>
      <c r="F361" t="s">
        <v>98</v>
      </c>
      <c r="G361" t="s">
        <v>68</v>
      </c>
    </row>
    <row r="362" spans="4:8" x14ac:dyDescent="0.35">
      <c r="D362" t="s">
        <v>0</v>
      </c>
      <c r="E362" t="s">
        <v>12</v>
      </c>
      <c r="F362" t="s">
        <v>98</v>
      </c>
      <c r="G362" t="s">
        <v>68</v>
      </c>
    </row>
    <row r="363" spans="4:8" x14ac:dyDescent="0.35">
      <c r="D363" t="s">
        <v>0</v>
      </c>
      <c r="E363" t="s">
        <v>4</v>
      </c>
      <c r="F363" t="s">
        <v>98</v>
      </c>
      <c r="G363" t="s">
        <v>68</v>
      </c>
    </row>
    <row r="364" spans="4:8" x14ac:dyDescent="0.35">
      <c r="D364" t="s">
        <v>0</v>
      </c>
      <c r="E364" t="s">
        <v>5</v>
      </c>
      <c r="F364" t="s">
        <v>98</v>
      </c>
      <c r="G364" t="s">
        <v>68</v>
      </c>
    </row>
    <row r="365" spans="4:8" x14ac:dyDescent="0.35">
      <c r="D365" t="s">
        <v>0</v>
      </c>
      <c r="E365" t="s">
        <v>13</v>
      </c>
      <c r="F365" t="s">
        <v>98</v>
      </c>
      <c r="G365" t="s">
        <v>68</v>
      </c>
    </row>
    <row r="366" spans="4:8" x14ac:dyDescent="0.35">
      <c r="D366" t="s">
        <v>0</v>
      </c>
      <c r="E366" t="s">
        <v>6</v>
      </c>
      <c r="F366" t="s">
        <v>98</v>
      </c>
      <c r="G366" t="s">
        <v>68</v>
      </c>
    </row>
    <row r="367" spans="4:8" x14ac:dyDescent="0.35">
      <c r="D367" t="s">
        <v>0</v>
      </c>
      <c r="E367" t="s">
        <v>14</v>
      </c>
      <c r="F367" t="s">
        <v>98</v>
      </c>
      <c r="G367" t="s">
        <v>68</v>
      </c>
    </row>
    <row r="368" spans="4:8" x14ac:dyDescent="0.35">
      <c r="D368" t="s">
        <v>0</v>
      </c>
      <c r="E368" t="s">
        <v>7</v>
      </c>
      <c r="F368" t="s">
        <v>98</v>
      </c>
      <c r="G368" t="s">
        <v>68</v>
      </c>
    </row>
    <row r="369" spans="4:8" x14ac:dyDescent="0.35">
      <c r="D369" t="s">
        <v>0</v>
      </c>
      <c r="E369" t="s">
        <v>15</v>
      </c>
      <c r="F369" t="s">
        <v>98</v>
      </c>
      <c r="G369" t="s">
        <v>68</v>
      </c>
      <c r="H369">
        <v>6283</v>
      </c>
    </row>
    <row r="370" spans="4:8" x14ac:dyDescent="0.35">
      <c r="D370" t="s">
        <v>0</v>
      </c>
      <c r="E370" t="s">
        <v>8</v>
      </c>
      <c r="F370" t="s">
        <v>98</v>
      </c>
      <c r="G370" t="s">
        <v>68</v>
      </c>
    </row>
    <row r="371" spans="4:8" x14ac:dyDescent="0.35">
      <c r="D371" t="s">
        <v>0</v>
      </c>
      <c r="E371" t="s">
        <v>16</v>
      </c>
      <c r="F371" t="s">
        <v>98</v>
      </c>
      <c r="G371" t="s">
        <v>68</v>
      </c>
    </row>
    <row r="372" spans="4:8" x14ac:dyDescent="0.35">
      <c r="D372" t="s">
        <v>83</v>
      </c>
      <c r="E372" t="s">
        <v>38</v>
      </c>
      <c r="F372" t="s">
        <v>98</v>
      </c>
      <c r="G372" t="s">
        <v>68</v>
      </c>
      <c r="H372">
        <v>6283</v>
      </c>
    </row>
    <row r="373" spans="4:8" x14ac:dyDescent="0.35">
      <c r="D373" t="s">
        <v>42</v>
      </c>
      <c r="E373" t="s">
        <v>17</v>
      </c>
      <c r="F373" t="s">
        <v>98</v>
      </c>
      <c r="G373" t="s">
        <v>68</v>
      </c>
    </row>
    <row r="374" spans="4:8" x14ac:dyDescent="0.35">
      <c r="D374" t="s">
        <v>42</v>
      </c>
      <c r="E374" t="s">
        <v>18</v>
      </c>
      <c r="F374" t="s">
        <v>98</v>
      </c>
      <c r="G374" t="s">
        <v>68</v>
      </c>
    </row>
    <row r="375" spans="4:8" x14ac:dyDescent="0.35">
      <c r="D375" t="s">
        <v>42</v>
      </c>
      <c r="E375" t="s">
        <v>27</v>
      </c>
      <c r="F375" t="s">
        <v>98</v>
      </c>
      <c r="G375" t="s">
        <v>68</v>
      </c>
    </row>
    <row r="376" spans="4:8" x14ac:dyDescent="0.35">
      <c r="D376" t="s">
        <v>42</v>
      </c>
      <c r="E376" t="s">
        <v>28</v>
      </c>
      <c r="F376" t="s">
        <v>98</v>
      </c>
      <c r="G376" t="s">
        <v>68</v>
      </c>
    </row>
    <row r="377" spans="4:8" x14ac:dyDescent="0.35">
      <c r="D377" t="s">
        <v>42</v>
      </c>
      <c r="E377" t="s">
        <v>19</v>
      </c>
      <c r="F377" t="s">
        <v>98</v>
      </c>
      <c r="G377" t="s">
        <v>68</v>
      </c>
    </row>
    <row r="378" spans="4:8" x14ac:dyDescent="0.35">
      <c r="D378" t="s">
        <v>42</v>
      </c>
      <c r="E378" t="s">
        <v>20</v>
      </c>
      <c r="F378" t="s">
        <v>98</v>
      </c>
      <c r="G378" t="s">
        <v>68</v>
      </c>
    </row>
    <row r="379" spans="4:8" x14ac:dyDescent="0.35">
      <c r="D379" t="s">
        <v>42</v>
      </c>
      <c r="E379" t="s">
        <v>29</v>
      </c>
      <c r="F379" t="s">
        <v>98</v>
      </c>
      <c r="G379" t="s">
        <v>68</v>
      </c>
      <c r="H379">
        <v>6283</v>
      </c>
    </row>
    <row r="380" spans="4:8" x14ac:dyDescent="0.35">
      <c r="D380" t="s">
        <v>42</v>
      </c>
      <c r="E380" t="s">
        <v>21</v>
      </c>
      <c r="F380" t="s">
        <v>98</v>
      </c>
      <c r="G380" t="s">
        <v>68</v>
      </c>
    </row>
    <row r="381" spans="4:8" x14ac:dyDescent="0.35">
      <c r="D381" t="s">
        <v>42</v>
      </c>
      <c r="E381" t="s">
        <v>22</v>
      </c>
      <c r="F381" t="s">
        <v>98</v>
      </c>
      <c r="G381" t="s">
        <v>68</v>
      </c>
    </row>
    <row r="382" spans="4:8" x14ac:dyDescent="0.35">
      <c r="D382" t="s">
        <v>42</v>
      </c>
      <c r="E382" t="s">
        <v>23</v>
      </c>
      <c r="F382" t="s">
        <v>98</v>
      </c>
      <c r="G382" t="s">
        <v>68</v>
      </c>
    </row>
    <row r="383" spans="4:8" x14ac:dyDescent="0.35">
      <c r="D383" t="s">
        <v>42</v>
      </c>
      <c r="E383" t="s">
        <v>24</v>
      </c>
      <c r="F383" t="s">
        <v>98</v>
      </c>
      <c r="G383" t="s">
        <v>68</v>
      </c>
    </row>
    <row r="384" spans="4:8" x14ac:dyDescent="0.35">
      <c r="D384" t="s">
        <v>42</v>
      </c>
      <c r="E384" t="s">
        <v>25</v>
      </c>
      <c r="F384" t="s">
        <v>98</v>
      </c>
      <c r="G384" t="s">
        <v>68</v>
      </c>
    </row>
    <row r="385" spans="4:8" x14ac:dyDescent="0.35">
      <c r="D385" t="s">
        <v>42</v>
      </c>
      <c r="E385" t="s">
        <v>30</v>
      </c>
      <c r="F385" t="s">
        <v>98</v>
      </c>
      <c r="G385" t="s">
        <v>68</v>
      </c>
    </row>
    <row r="386" spans="4:8" x14ac:dyDescent="0.35">
      <c r="D386" t="s">
        <v>42</v>
      </c>
      <c r="E386" t="s">
        <v>26</v>
      </c>
      <c r="F386" t="s">
        <v>98</v>
      </c>
      <c r="G386" t="s">
        <v>68</v>
      </c>
    </row>
    <row r="387" spans="4:8" x14ac:dyDescent="0.35">
      <c r="D387" t="s">
        <v>42</v>
      </c>
      <c r="E387" t="s">
        <v>31</v>
      </c>
      <c r="F387" t="s">
        <v>98</v>
      </c>
      <c r="G387" t="s">
        <v>68</v>
      </c>
    </row>
    <row r="388" spans="4:8" x14ac:dyDescent="0.35">
      <c r="D388" t="s">
        <v>42</v>
      </c>
      <c r="E388" t="s">
        <v>32</v>
      </c>
      <c r="F388" t="s">
        <v>98</v>
      </c>
      <c r="G388" t="s">
        <v>68</v>
      </c>
    </row>
    <row r="389" spans="4:8" x14ac:dyDescent="0.35">
      <c r="D389" t="s">
        <v>41</v>
      </c>
      <c r="E389" t="s">
        <v>82</v>
      </c>
      <c r="F389" t="s">
        <v>98</v>
      </c>
      <c r="G389" t="s">
        <v>68</v>
      </c>
      <c r="H389">
        <v>6283</v>
      </c>
    </row>
    <row r="390" spans="4:8" x14ac:dyDescent="0.35">
      <c r="D390" t="s">
        <v>41</v>
      </c>
      <c r="E390" t="s">
        <v>2</v>
      </c>
      <c r="F390" t="s">
        <v>98</v>
      </c>
      <c r="G390" t="s">
        <v>68</v>
      </c>
    </row>
    <row r="391" spans="4:8" x14ac:dyDescent="0.35">
      <c r="D391" t="s">
        <v>0</v>
      </c>
      <c r="E391" t="s">
        <v>1</v>
      </c>
      <c r="F391" t="s">
        <v>98</v>
      </c>
      <c r="G391" t="s">
        <v>69</v>
      </c>
    </row>
    <row r="392" spans="4:8" x14ac:dyDescent="0.35">
      <c r="D392" t="s">
        <v>0</v>
      </c>
      <c r="E392" t="s">
        <v>9</v>
      </c>
      <c r="F392" t="s">
        <v>98</v>
      </c>
      <c r="G392" t="s">
        <v>69</v>
      </c>
    </row>
    <row r="393" spans="4:8" x14ac:dyDescent="0.35">
      <c r="D393" t="s">
        <v>0</v>
      </c>
      <c r="E393" t="s">
        <v>11</v>
      </c>
      <c r="F393" t="s">
        <v>98</v>
      </c>
      <c r="G393" t="s">
        <v>69</v>
      </c>
    </row>
    <row r="394" spans="4:8" x14ac:dyDescent="0.35">
      <c r="D394" t="s">
        <v>0</v>
      </c>
      <c r="E394" t="s">
        <v>3</v>
      </c>
      <c r="F394" t="s">
        <v>98</v>
      </c>
      <c r="G394" t="s">
        <v>69</v>
      </c>
    </row>
    <row r="395" spans="4:8" x14ac:dyDescent="0.35">
      <c r="D395" t="s">
        <v>0</v>
      </c>
      <c r="E395" t="s">
        <v>12</v>
      </c>
      <c r="F395" t="s">
        <v>98</v>
      </c>
      <c r="G395" t="s">
        <v>69</v>
      </c>
    </row>
    <row r="396" spans="4:8" x14ac:dyDescent="0.35">
      <c r="D396" t="s">
        <v>0</v>
      </c>
      <c r="E396" t="s">
        <v>4</v>
      </c>
      <c r="F396" t="s">
        <v>98</v>
      </c>
      <c r="G396" t="s">
        <v>69</v>
      </c>
    </row>
    <row r="397" spans="4:8" x14ac:dyDescent="0.35">
      <c r="D397" t="s">
        <v>0</v>
      </c>
      <c r="E397" t="s">
        <v>5</v>
      </c>
      <c r="F397" t="s">
        <v>98</v>
      </c>
      <c r="G397" t="s">
        <v>69</v>
      </c>
    </row>
    <row r="398" spans="4:8" x14ac:dyDescent="0.35">
      <c r="D398" t="s">
        <v>0</v>
      </c>
      <c r="E398" t="s">
        <v>13</v>
      </c>
      <c r="F398" t="s">
        <v>98</v>
      </c>
      <c r="G398" t="s">
        <v>69</v>
      </c>
    </row>
    <row r="399" spans="4:8" x14ac:dyDescent="0.35">
      <c r="D399" t="s">
        <v>0</v>
      </c>
      <c r="E399" t="s">
        <v>6</v>
      </c>
      <c r="F399" t="s">
        <v>98</v>
      </c>
      <c r="G399" t="s">
        <v>69</v>
      </c>
    </row>
    <row r="400" spans="4:8" x14ac:dyDescent="0.35">
      <c r="D400" t="s">
        <v>0</v>
      </c>
      <c r="E400" t="s">
        <v>14</v>
      </c>
      <c r="F400" t="s">
        <v>98</v>
      </c>
      <c r="G400" t="s">
        <v>69</v>
      </c>
    </row>
    <row r="401" spans="4:8" x14ac:dyDescent="0.35">
      <c r="D401" t="s">
        <v>0</v>
      </c>
      <c r="E401" t="s">
        <v>7</v>
      </c>
      <c r="F401" t="s">
        <v>98</v>
      </c>
      <c r="G401" t="s">
        <v>69</v>
      </c>
    </row>
    <row r="402" spans="4:8" x14ac:dyDescent="0.35">
      <c r="D402" t="s">
        <v>0</v>
      </c>
      <c r="E402" t="s">
        <v>15</v>
      </c>
      <c r="F402" t="s">
        <v>98</v>
      </c>
      <c r="G402" t="s">
        <v>69</v>
      </c>
      <c r="H402">
        <v>69</v>
      </c>
    </row>
    <row r="403" spans="4:8" x14ac:dyDescent="0.35">
      <c r="D403" t="s">
        <v>0</v>
      </c>
      <c r="E403" t="s">
        <v>8</v>
      </c>
      <c r="F403" t="s">
        <v>98</v>
      </c>
      <c r="G403" t="s">
        <v>69</v>
      </c>
    </row>
    <row r="404" spans="4:8" x14ac:dyDescent="0.35">
      <c r="D404" t="s">
        <v>0</v>
      </c>
      <c r="E404" t="s">
        <v>16</v>
      </c>
      <c r="F404" t="s">
        <v>98</v>
      </c>
      <c r="G404" t="s">
        <v>69</v>
      </c>
    </row>
    <row r="405" spans="4:8" x14ac:dyDescent="0.35">
      <c r="D405" t="s">
        <v>83</v>
      </c>
      <c r="E405" t="s">
        <v>38</v>
      </c>
      <c r="F405" t="s">
        <v>98</v>
      </c>
      <c r="G405" t="s">
        <v>69</v>
      </c>
      <c r="H405">
        <v>69</v>
      </c>
    </row>
    <row r="406" spans="4:8" x14ac:dyDescent="0.35">
      <c r="D406" t="s">
        <v>42</v>
      </c>
      <c r="E406" t="s">
        <v>17</v>
      </c>
      <c r="F406" t="s">
        <v>98</v>
      </c>
      <c r="G406" t="s">
        <v>69</v>
      </c>
    </row>
    <row r="407" spans="4:8" x14ac:dyDescent="0.35">
      <c r="D407" t="s">
        <v>42</v>
      </c>
      <c r="E407" t="s">
        <v>18</v>
      </c>
      <c r="F407" t="s">
        <v>98</v>
      </c>
      <c r="G407" t="s">
        <v>69</v>
      </c>
    </row>
    <row r="408" spans="4:8" x14ac:dyDescent="0.35">
      <c r="D408" t="s">
        <v>42</v>
      </c>
      <c r="E408" t="s">
        <v>27</v>
      </c>
      <c r="F408" t="s">
        <v>98</v>
      </c>
      <c r="G408" t="s">
        <v>69</v>
      </c>
    </row>
    <row r="409" spans="4:8" x14ac:dyDescent="0.35">
      <c r="D409" t="s">
        <v>42</v>
      </c>
      <c r="E409" t="s">
        <v>28</v>
      </c>
      <c r="F409" t="s">
        <v>98</v>
      </c>
      <c r="G409" t="s">
        <v>69</v>
      </c>
    </row>
    <row r="410" spans="4:8" x14ac:dyDescent="0.35">
      <c r="D410" t="s">
        <v>42</v>
      </c>
      <c r="E410" t="s">
        <v>19</v>
      </c>
      <c r="F410" t="s">
        <v>98</v>
      </c>
      <c r="G410" t="s">
        <v>69</v>
      </c>
    </row>
    <row r="411" spans="4:8" x14ac:dyDescent="0.35">
      <c r="D411" t="s">
        <v>42</v>
      </c>
      <c r="E411" t="s">
        <v>20</v>
      </c>
      <c r="F411" t="s">
        <v>98</v>
      </c>
      <c r="G411" t="s">
        <v>69</v>
      </c>
    </row>
    <row r="412" spans="4:8" x14ac:dyDescent="0.35">
      <c r="D412" t="s">
        <v>42</v>
      </c>
      <c r="E412" t="s">
        <v>29</v>
      </c>
      <c r="F412" t="s">
        <v>98</v>
      </c>
      <c r="G412" t="s">
        <v>69</v>
      </c>
    </row>
    <row r="413" spans="4:8" x14ac:dyDescent="0.35">
      <c r="D413" t="s">
        <v>42</v>
      </c>
      <c r="E413" t="s">
        <v>21</v>
      </c>
      <c r="F413" t="s">
        <v>98</v>
      </c>
      <c r="G413" t="s">
        <v>69</v>
      </c>
    </row>
    <row r="414" spans="4:8" x14ac:dyDescent="0.35">
      <c r="D414" t="s">
        <v>42</v>
      </c>
      <c r="E414" t="s">
        <v>22</v>
      </c>
      <c r="F414" t="s">
        <v>98</v>
      </c>
      <c r="G414" t="s">
        <v>69</v>
      </c>
    </row>
    <row r="415" spans="4:8" x14ac:dyDescent="0.35">
      <c r="D415" t="s">
        <v>42</v>
      </c>
      <c r="E415" t="s">
        <v>23</v>
      </c>
      <c r="F415" t="s">
        <v>98</v>
      </c>
      <c r="G415" t="s">
        <v>69</v>
      </c>
    </row>
    <row r="416" spans="4:8" x14ac:dyDescent="0.35">
      <c r="D416" t="s">
        <v>42</v>
      </c>
      <c r="E416" t="s">
        <v>24</v>
      </c>
      <c r="F416" t="s">
        <v>98</v>
      </c>
      <c r="G416" t="s">
        <v>69</v>
      </c>
    </row>
    <row r="417" spans="4:8" x14ac:dyDescent="0.35">
      <c r="D417" t="s">
        <v>42</v>
      </c>
      <c r="E417" t="s">
        <v>25</v>
      </c>
      <c r="F417" t="s">
        <v>98</v>
      </c>
      <c r="G417" t="s">
        <v>69</v>
      </c>
    </row>
    <row r="418" spans="4:8" x14ac:dyDescent="0.35">
      <c r="D418" t="s">
        <v>42</v>
      </c>
      <c r="E418" t="s">
        <v>30</v>
      </c>
      <c r="F418" t="s">
        <v>98</v>
      </c>
      <c r="G418" t="s">
        <v>69</v>
      </c>
    </row>
    <row r="419" spans="4:8" x14ac:dyDescent="0.35">
      <c r="D419" t="s">
        <v>42</v>
      </c>
      <c r="E419" t="s">
        <v>26</v>
      </c>
      <c r="F419" t="s">
        <v>98</v>
      </c>
      <c r="G419" t="s">
        <v>69</v>
      </c>
    </row>
    <row r="420" spans="4:8" x14ac:dyDescent="0.35">
      <c r="D420" t="s">
        <v>42</v>
      </c>
      <c r="E420" t="s">
        <v>31</v>
      </c>
      <c r="F420" t="s">
        <v>98</v>
      </c>
      <c r="G420" t="s">
        <v>69</v>
      </c>
      <c r="H420">
        <v>69</v>
      </c>
    </row>
    <row r="421" spans="4:8" x14ac:dyDescent="0.35">
      <c r="D421" t="s">
        <v>42</v>
      </c>
      <c r="E421" t="s">
        <v>32</v>
      </c>
      <c r="F421" t="s">
        <v>98</v>
      </c>
      <c r="G421" t="s">
        <v>69</v>
      </c>
    </row>
    <row r="422" spans="4:8" x14ac:dyDescent="0.35">
      <c r="D422" t="s">
        <v>41</v>
      </c>
      <c r="E422" t="s">
        <v>82</v>
      </c>
      <c r="F422" t="s">
        <v>98</v>
      </c>
      <c r="G422" t="s">
        <v>69</v>
      </c>
      <c r="H422">
        <v>69</v>
      </c>
    </row>
    <row r="423" spans="4:8" x14ac:dyDescent="0.35">
      <c r="D423" t="s">
        <v>41</v>
      </c>
      <c r="E423" t="s">
        <v>2</v>
      </c>
      <c r="F423" t="s">
        <v>98</v>
      </c>
      <c r="G423" t="s">
        <v>69</v>
      </c>
    </row>
    <row r="424" spans="4:8" x14ac:dyDescent="0.35">
      <c r="D424" t="s">
        <v>0</v>
      </c>
      <c r="E424" t="s">
        <v>1</v>
      </c>
      <c r="F424" t="s">
        <v>98</v>
      </c>
      <c r="G424" t="s">
        <v>97</v>
      </c>
    </row>
    <row r="425" spans="4:8" x14ac:dyDescent="0.35">
      <c r="D425" t="s">
        <v>0</v>
      </c>
      <c r="E425" t="s">
        <v>9</v>
      </c>
      <c r="F425" t="s">
        <v>98</v>
      </c>
      <c r="G425" t="s">
        <v>97</v>
      </c>
    </row>
    <row r="426" spans="4:8" x14ac:dyDescent="0.35">
      <c r="D426" t="s">
        <v>0</v>
      </c>
      <c r="E426" t="s">
        <v>11</v>
      </c>
      <c r="F426" t="s">
        <v>98</v>
      </c>
      <c r="G426" t="s">
        <v>97</v>
      </c>
    </row>
    <row r="427" spans="4:8" x14ac:dyDescent="0.35">
      <c r="D427" t="s">
        <v>0</v>
      </c>
      <c r="E427" t="s">
        <v>3</v>
      </c>
      <c r="F427" t="s">
        <v>98</v>
      </c>
      <c r="G427" t="s">
        <v>97</v>
      </c>
      <c r="H427">
        <v>1</v>
      </c>
    </row>
    <row r="428" spans="4:8" x14ac:dyDescent="0.35">
      <c r="D428" t="s">
        <v>0</v>
      </c>
      <c r="E428" t="s">
        <v>12</v>
      </c>
      <c r="F428" t="s">
        <v>98</v>
      </c>
      <c r="G428" t="s">
        <v>97</v>
      </c>
    </row>
    <row r="429" spans="4:8" x14ac:dyDescent="0.35">
      <c r="D429" t="s">
        <v>0</v>
      </c>
      <c r="E429" t="s">
        <v>4</v>
      </c>
      <c r="F429" t="s">
        <v>98</v>
      </c>
      <c r="G429" t="s">
        <v>97</v>
      </c>
      <c r="H429">
        <v>53771</v>
      </c>
    </row>
    <row r="430" spans="4:8" x14ac:dyDescent="0.35">
      <c r="D430" t="s">
        <v>0</v>
      </c>
      <c r="E430" t="s">
        <v>5</v>
      </c>
      <c r="F430" t="s">
        <v>98</v>
      </c>
      <c r="G430" t="s">
        <v>97</v>
      </c>
      <c r="H430">
        <v>735456</v>
      </c>
    </row>
    <row r="431" spans="4:8" x14ac:dyDescent="0.35">
      <c r="D431" t="s">
        <v>0</v>
      </c>
      <c r="E431" t="s">
        <v>13</v>
      </c>
      <c r="F431" t="s">
        <v>98</v>
      </c>
      <c r="G431" t="s">
        <v>97</v>
      </c>
    </row>
    <row r="432" spans="4:8" x14ac:dyDescent="0.35">
      <c r="D432" t="s">
        <v>0</v>
      </c>
      <c r="E432" t="s">
        <v>6</v>
      </c>
      <c r="F432" t="s">
        <v>98</v>
      </c>
      <c r="G432" t="s">
        <v>97</v>
      </c>
      <c r="H432">
        <v>0</v>
      </c>
    </row>
    <row r="433" spans="4:8" x14ac:dyDescent="0.35">
      <c r="D433" t="s">
        <v>0</v>
      </c>
      <c r="E433" t="s">
        <v>14</v>
      </c>
      <c r="F433" t="s">
        <v>98</v>
      </c>
      <c r="G433" t="s">
        <v>97</v>
      </c>
      <c r="H433">
        <v>501863</v>
      </c>
    </row>
    <row r="434" spans="4:8" x14ac:dyDescent="0.35">
      <c r="D434" t="s">
        <v>0</v>
      </c>
      <c r="E434" t="s">
        <v>7</v>
      </c>
      <c r="F434" t="s">
        <v>98</v>
      </c>
      <c r="G434" t="s">
        <v>97</v>
      </c>
    </row>
    <row r="435" spans="4:8" x14ac:dyDescent="0.35">
      <c r="D435" t="s">
        <v>0</v>
      </c>
      <c r="E435" t="s">
        <v>15</v>
      </c>
      <c r="F435" t="s">
        <v>98</v>
      </c>
      <c r="G435" t="s">
        <v>97</v>
      </c>
      <c r="H435">
        <v>1673280</v>
      </c>
    </row>
    <row r="436" spans="4:8" x14ac:dyDescent="0.35">
      <c r="D436" t="s">
        <v>0</v>
      </c>
      <c r="E436" t="s">
        <v>8</v>
      </c>
      <c r="F436" t="s">
        <v>98</v>
      </c>
      <c r="G436" t="s">
        <v>97</v>
      </c>
      <c r="H436">
        <v>407956</v>
      </c>
    </row>
    <row r="437" spans="4:8" x14ac:dyDescent="0.35">
      <c r="D437" t="s">
        <v>0</v>
      </c>
      <c r="E437" t="s">
        <v>16</v>
      </c>
      <c r="F437" t="s">
        <v>98</v>
      </c>
      <c r="G437" t="s">
        <v>97</v>
      </c>
      <c r="H437">
        <v>1046041</v>
      </c>
    </row>
    <row r="438" spans="4:8" x14ac:dyDescent="0.35">
      <c r="D438" t="s">
        <v>83</v>
      </c>
      <c r="E438" t="s">
        <v>38</v>
      </c>
      <c r="F438" t="s">
        <v>98</v>
      </c>
      <c r="G438" t="s">
        <v>97</v>
      </c>
      <c r="H438">
        <v>4418368</v>
      </c>
    </row>
    <row r="439" spans="4:8" x14ac:dyDescent="0.35">
      <c r="D439" t="s">
        <v>42</v>
      </c>
      <c r="E439" t="s">
        <v>17</v>
      </c>
      <c r="F439" t="s">
        <v>98</v>
      </c>
      <c r="G439" t="s">
        <v>97</v>
      </c>
    </row>
    <row r="440" spans="4:8" x14ac:dyDescent="0.35">
      <c r="D440" t="s">
        <v>42</v>
      </c>
      <c r="E440" t="s">
        <v>18</v>
      </c>
      <c r="F440" t="s">
        <v>98</v>
      </c>
      <c r="G440" t="s">
        <v>97</v>
      </c>
    </row>
    <row r="441" spans="4:8" x14ac:dyDescent="0.35">
      <c r="D441" t="s">
        <v>42</v>
      </c>
      <c r="E441" t="s">
        <v>27</v>
      </c>
      <c r="F441" t="s">
        <v>98</v>
      </c>
      <c r="G441" t="s">
        <v>97</v>
      </c>
      <c r="H441">
        <v>345390</v>
      </c>
    </row>
    <row r="442" spans="4:8" x14ac:dyDescent="0.35">
      <c r="D442" t="s">
        <v>42</v>
      </c>
      <c r="E442" t="s">
        <v>28</v>
      </c>
      <c r="F442" t="s">
        <v>98</v>
      </c>
      <c r="G442" t="s">
        <v>97</v>
      </c>
      <c r="H442">
        <v>505669</v>
      </c>
    </row>
    <row r="443" spans="4:8" x14ac:dyDescent="0.35">
      <c r="D443" t="s">
        <v>42</v>
      </c>
      <c r="E443" t="s">
        <v>19</v>
      </c>
      <c r="F443" t="s">
        <v>98</v>
      </c>
      <c r="G443" t="s">
        <v>97</v>
      </c>
      <c r="H443">
        <v>119</v>
      </c>
    </row>
    <row r="444" spans="4:8" x14ac:dyDescent="0.35">
      <c r="D444" t="s">
        <v>42</v>
      </c>
      <c r="E444" t="s">
        <v>20</v>
      </c>
      <c r="F444" t="s">
        <v>98</v>
      </c>
      <c r="G444" t="s">
        <v>97</v>
      </c>
    </row>
    <row r="445" spans="4:8" x14ac:dyDescent="0.35">
      <c r="D445" t="s">
        <v>42</v>
      </c>
      <c r="E445" t="s">
        <v>29</v>
      </c>
      <c r="F445" t="s">
        <v>98</v>
      </c>
      <c r="G445" t="s">
        <v>97</v>
      </c>
    </row>
    <row r="446" spans="4:8" x14ac:dyDescent="0.35">
      <c r="D446" t="s">
        <v>42</v>
      </c>
      <c r="E446" t="s">
        <v>21</v>
      </c>
      <c r="F446" t="s">
        <v>98</v>
      </c>
      <c r="G446" t="s">
        <v>97</v>
      </c>
      <c r="H446">
        <v>501863</v>
      </c>
    </row>
    <row r="447" spans="4:8" x14ac:dyDescent="0.35">
      <c r="D447" t="s">
        <v>42</v>
      </c>
      <c r="E447" t="s">
        <v>22</v>
      </c>
      <c r="F447" t="s">
        <v>98</v>
      </c>
      <c r="G447" t="s">
        <v>97</v>
      </c>
      <c r="H447">
        <v>3750</v>
      </c>
    </row>
    <row r="448" spans="4:8" x14ac:dyDescent="0.35">
      <c r="D448" t="s">
        <v>42</v>
      </c>
      <c r="E448" t="s">
        <v>23</v>
      </c>
      <c r="F448" t="s">
        <v>98</v>
      </c>
      <c r="G448" t="s">
        <v>97</v>
      </c>
      <c r="H448">
        <v>1193316</v>
      </c>
    </row>
    <row r="449" spans="4:8" x14ac:dyDescent="0.35">
      <c r="D449" t="s">
        <v>42</v>
      </c>
      <c r="E449" t="s">
        <v>24</v>
      </c>
      <c r="F449" t="s">
        <v>98</v>
      </c>
      <c r="G449" t="s">
        <v>97</v>
      </c>
    </row>
    <row r="450" spans="4:8" x14ac:dyDescent="0.35">
      <c r="D450" t="s">
        <v>42</v>
      </c>
      <c r="E450" t="s">
        <v>25</v>
      </c>
      <c r="F450" t="s">
        <v>98</v>
      </c>
      <c r="G450" t="s">
        <v>97</v>
      </c>
    </row>
    <row r="451" spans="4:8" x14ac:dyDescent="0.35">
      <c r="D451" t="s">
        <v>42</v>
      </c>
      <c r="E451" t="s">
        <v>30</v>
      </c>
      <c r="F451" t="s">
        <v>98</v>
      </c>
      <c r="G451" t="s">
        <v>97</v>
      </c>
      <c r="H451">
        <v>5997</v>
      </c>
    </row>
    <row r="452" spans="4:8" x14ac:dyDescent="0.35">
      <c r="D452" t="s">
        <v>42</v>
      </c>
      <c r="E452" t="s">
        <v>26</v>
      </c>
      <c r="F452" t="s">
        <v>98</v>
      </c>
      <c r="G452" t="s">
        <v>97</v>
      </c>
      <c r="H452">
        <v>1862265</v>
      </c>
    </row>
    <row r="453" spans="4:8" x14ac:dyDescent="0.35">
      <c r="D453" t="s">
        <v>42</v>
      </c>
      <c r="E453" t="s">
        <v>31</v>
      </c>
      <c r="F453" t="s">
        <v>98</v>
      </c>
      <c r="G453" t="s">
        <v>97</v>
      </c>
    </row>
    <row r="454" spans="4:8" x14ac:dyDescent="0.35">
      <c r="D454" t="s">
        <v>42</v>
      </c>
      <c r="E454" t="s">
        <v>32</v>
      </c>
      <c r="F454" t="s">
        <v>98</v>
      </c>
      <c r="G454" t="s">
        <v>97</v>
      </c>
    </row>
    <row r="455" spans="4:8" x14ac:dyDescent="0.35">
      <c r="D455" t="s">
        <v>41</v>
      </c>
      <c r="E455" t="s">
        <v>82</v>
      </c>
      <c r="F455" t="s">
        <v>98</v>
      </c>
      <c r="G455" t="s">
        <v>97</v>
      </c>
      <c r="H455">
        <v>3221184</v>
      </c>
    </row>
    <row r="456" spans="4:8" x14ac:dyDescent="0.35">
      <c r="D456" t="s">
        <v>41</v>
      </c>
      <c r="E456" t="s">
        <v>2</v>
      </c>
      <c r="F456" t="s">
        <v>98</v>
      </c>
      <c r="G456" t="s">
        <v>97</v>
      </c>
      <c r="H456">
        <v>1197184</v>
      </c>
    </row>
    <row r="457" spans="4:8" x14ac:dyDescent="0.35">
      <c r="D457" t="s">
        <v>0</v>
      </c>
      <c r="E457" t="s">
        <v>1</v>
      </c>
      <c r="F457" t="s">
        <v>98</v>
      </c>
      <c r="G457" t="s">
        <v>70</v>
      </c>
    </row>
    <row r="458" spans="4:8" x14ac:dyDescent="0.35">
      <c r="D458" t="s">
        <v>0</v>
      </c>
      <c r="E458" t="s">
        <v>9</v>
      </c>
      <c r="F458" t="s">
        <v>98</v>
      </c>
      <c r="G458" t="s">
        <v>70</v>
      </c>
    </row>
    <row r="459" spans="4:8" x14ac:dyDescent="0.35">
      <c r="D459" t="s">
        <v>0</v>
      </c>
      <c r="E459" t="s">
        <v>11</v>
      </c>
      <c r="F459" t="s">
        <v>98</v>
      </c>
      <c r="G459" t="s">
        <v>70</v>
      </c>
    </row>
    <row r="460" spans="4:8" x14ac:dyDescent="0.35">
      <c r="D460" t="s">
        <v>0</v>
      </c>
      <c r="E460" t="s">
        <v>3</v>
      </c>
      <c r="F460" t="s">
        <v>98</v>
      </c>
      <c r="G460" t="s">
        <v>70</v>
      </c>
    </row>
    <row r="461" spans="4:8" x14ac:dyDescent="0.35">
      <c r="D461" t="s">
        <v>0</v>
      </c>
      <c r="E461" t="s">
        <v>12</v>
      </c>
      <c r="F461" t="s">
        <v>98</v>
      </c>
      <c r="G461" t="s">
        <v>70</v>
      </c>
    </row>
    <row r="462" spans="4:8" x14ac:dyDescent="0.35">
      <c r="D462" t="s">
        <v>0</v>
      </c>
      <c r="E462" t="s">
        <v>4</v>
      </c>
      <c r="F462" t="s">
        <v>98</v>
      </c>
      <c r="G462" t="s">
        <v>70</v>
      </c>
    </row>
    <row r="463" spans="4:8" x14ac:dyDescent="0.35">
      <c r="D463" t="s">
        <v>0</v>
      </c>
      <c r="E463" t="s">
        <v>5</v>
      </c>
      <c r="F463" t="s">
        <v>98</v>
      </c>
      <c r="G463" t="s">
        <v>70</v>
      </c>
    </row>
    <row r="464" spans="4:8" x14ac:dyDescent="0.35">
      <c r="D464" t="s">
        <v>0</v>
      </c>
      <c r="E464" t="s">
        <v>13</v>
      </c>
      <c r="F464" t="s">
        <v>98</v>
      </c>
      <c r="G464" t="s">
        <v>70</v>
      </c>
    </row>
    <row r="465" spans="4:8" x14ac:dyDescent="0.35">
      <c r="D465" t="s">
        <v>0</v>
      </c>
      <c r="E465" t="s">
        <v>6</v>
      </c>
      <c r="F465" t="s">
        <v>98</v>
      </c>
      <c r="G465" t="s">
        <v>70</v>
      </c>
    </row>
    <row r="466" spans="4:8" x14ac:dyDescent="0.35">
      <c r="D466" t="s">
        <v>0</v>
      </c>
      <c r="E466" t="s">
        <v>14</v>
      </c>
      <c r="F466" t="s">
        <v>98</v>
      </c>
      <c r="G466" t="s">
        <v>70</v>
      </c>
    </row>
    <row r="467" spans="4:8" x14ac:dyDescent="0.35">
      <c r="D467" t="s">
        <v>0</v>
      </c>
      <c r="E467" t="s">
        <v>7</v>
      </c>
      <c r="F467" t="s">
        <v>98</v>
      </c>
      <c r="G467" t="s">
        <v>70</v>
      </c>
    </row>
    <row r="468" spans="4:8" x14ac:dyDescent="0.35">
      <c r="D468" t="s">
        <v>0</v>
      </c>
      <c r="E468" t="s">
        <v>15</v>
      </c>
      <c r="F468" t="s">
        <v>98</v>
      </c>
      <c r="G468" t="s">
        <v>70</v>
      </c>
      <c r="H468">
        <v>155</v>
      </c>
    </row>
    <row r="469" spans="4:8" x14ac:dyDescent="0.35">
      <c r="D469" t="s">
        <v>0</v>
      </c>
      <c r="E469" t="s">
        <v>8</v>
      </c>
      <c r="F469" t="s">
        <v>98</v>
      </c>
      <c r="G469" t="s">
        <v>70</v>
      </c>
    </row>
    <row r="470" spans="4:8" x14ac:dyDescent="0.35">
      <c r="D470" t="s">
        <v>0</v>
      </c>
      <c r="E470" t="s">
        <v>16</v>
      </c>
      <c r="F470" t="s">
        <v>98</v>
      </c>
      <c r="G470" t="s">
        <v>70</v>
      </c>
    </row>
    <row r="471" spans="4:8" x14ac:dyDescent="0.35">
      <c r="D471" t="s">
        <v>83</v>
      </c>
      <c r="E471" t="s">
        <v>38</v>
      </c>
      <c r="F471" t="s">
        <v>98</v>
      </c>
      <c r="G471" t="s">
        <v>70</v>
      </c>
      <c r="H471">
        <v>155</v>
      </c>
    </row>
    <row r="472" spans="4:8" x14ac:dyDescent="0.35">
      <c r="D472" t="s">
        <v>42</v>
      </c>
      <c r="E472" t="s">
        <v>17</v>
      </c>
      <c r="F472" t="s">
        <v>98</v>
      </c>
      <c r="G472" t="s">
        <v>70</v>
      </c>
    </row>
    <row r="473" spans="4:8" x14ac:dyDescent="0.35">
      <c r="D473" t="s">
        <v>42</v>
      </c>
      <c r="E473" t="s">
        <v>18</v>
      </c>
      <c r="F473" t="s">
        <v>98</v>
      </c>
      <c r="G473" t="s">
        <v>70</v>
      </c>
    </row>
    <row r="474" spans="4:8" x14ac:dyDescent="0.35">
      <c r="D474" t="s">
        <v>42</v>
      </c>
      <c r="E474" t="s">
        <v>27</v>
      </c>
      <c r="F474" t="s">
        <v>98</v>
      </c>
      <c r="G474" t="s">
        <v>70</v>
      </c>
    </row>
    <row r="475" spans="4:8" x14ac:dyDescent="0.35">
      <c r="D475" t="s">
        <v>42</v>
      </c>
      <c r="E475" t="s">
        <v>28</v>
      </c>
      <c r="F475" t="s">
        <v>98</v>
      </c>
      <c r="G475" t="s">
        <v>70</v>
      </c>
    </row>
    <row r="476" spans="4:8" x14ac:dyDescent="0.35">
      <c r="D476" t="s">
        <v>42</v>
      </c>
      <c r="E476" t="s">
        <v>19</v>
      </c>
      <c r="F476" t="s">
        <v>98</v>
      </c>
      <c r="G476" t="s">
        <v>70</v>
      </c>
    </row>
    <row r="477" spans="4:8" x14ac:dyDescent="0.35">
      <c r="D477" t="s">
        <v>42</v>
      </c>
      <c r="E477" t="s">
        <v>20</v>
      </c>
      <c r="F477" t="s">
        <v>98</v>
      </c>
      <c r="G477" t="s">
        <v>70</v>
      </c>
    </row>
    <row r="478" spans="4:8" x14ac:dyDescent="0.35">
      <c r="D478" t="s">
        <v>42</v>
      </c>
      <c r="E478" t="s">
        <v>29</v>
      </c>
      <c r="F478" t="s">
        <v>98</v>
      </c>
      <c r="G478" t="s">
        <v>70</v>
      </c>
      <c r="H478">
        <v>155</v>
      </c>
    </row>
    <row r="479" spans="4:8" x14ac:dyDescent="0.35">
      <c r="D479" t="s">
        <v>42</v>
      </c>
      <c r="E479" t="s">
        <v>21</v>
      </c>
      <c r="F479" t="s">
        <v>98</v>
      </c>
      <c r="G479" t="s">
        <v>70</v>
      </c>
    </row>
    <row r="480" spans="4:8" x14ac:dyDescent="0.35">
      <c r="D480" t="s">
        <v>42</v>
      </c>
      <c r="E480" t="s">
        <v>22</v>
      </c>
      <c r="F480" t="s">
        <v>98</v>
      </c>
      <c r="G480" t="s">
        <v>70</v>
      </c>
    </row>
    <row r="481" spans="4:8" x14ac:dyDescent="0.35">
      <c r="D481" t="s">
        <v>42</v>
      </c>
      <c r="E481" t="s">
        <v>23</v>
      </c>
      <c r="F481" t="s">
        <v>98</v>
      </c>
      <c r="G481" t="s">
        <v>70</v>
      </c>
    </row>
    <row r="482" spans="4:8" x14ac:dyDescent="0.35">
      <c r="D482" t="s">
        <v>42</v>
      </c>
      <c r="E482" t="s">
        <v>24</v>
      </c>
      <c r="F482" t="s">
        <v>98</v>
      </c>
      <c r="G482" t="s">
        <v>70</v>
      </c>
    </row>
    <row r="483" spans="4:8" x14ac:dyDescent="0.35">
      <c r="D483" t="s">
        <v>42</v>
      </c>
      <c r="E483" t="s">
        <v>25</v>
      </c>
      <c r="F483" t="s">
        <v>98</v>
      </c>
      <c r="G483" t="s">
        <v>70</v>
      </c>
    </row>
    <row r="484" spans="4:8" x14ac:dyDescent="0.35">
      <c r="D484" t="s">
        <v>42</v>
      </c>
      <c r="E484" t="s">
        <v>30</v>
      </c>
      <c r="F484" t="s">
        <v>98</v>
      </c>
      <c r="G484" t="s">
        <v>70</v>
      </c>
    </row>
    <row r="485" spans="4:8" x14ac:dyDescent="0.35">
      <c r="D485" t="s">
        <v>42</v>
      </c>
      <c r="E485" t="s">
        <v>26</v>
      </c>
      <c r="F485" t="s">
        <v>98</v>
      </c>
      <c r="G485" t="s">
        <v>70</v>
      </c>
    </row>
    <row r="486" spans="4:8" x14ac:dyDescent="0.35">
      <c r="D486" t="s">
        <v>42</v>
      </c>
      <c r="E486" t="s">
        <v>31</v>
      </c>
      <c r="F486" t="s">
        <v>98</v>
      </c>
      <c r="G486" t="s">
        <v>70</v>
      </c>
    </row>
    <row r="487" spans="4:8" x14ac:dyDescent="0.35">
      <c r="D487" t="s">
        <v>42</v>
      </c>
      <c r="E487" t="s">
        <v>32</v>
      </c>
      <c r="F487" t="s">
        <v>98</v>
      </c>
      <c r="G487" t="s">
        <v>70</v>
      </c>
    </row>
    <row r="488" spans="4:8" x14ac:dyDescent="0.35">
      <c r="D488" t="s">
        <v>41</v>
      </c>
      <c r="E488" t="s">
        <v>82</v>
      </c>
      <c r="F488" t="s">
        <v>98</v>
      </c>
      <c r="G488" t="s">
        <v>70</v>
      </c>
      <c r="H488">
        <v>155</v>
      </c>
    </row>
    <row r="489" spans="4:8" x14ac:dyDescent="0.35">
      <c r="D489" t="s">
        <v>41</v>
      </c>
      <c r="E489" t="s">
        <v>2</v>
      </c>
      <c r="F489" t="s">
        <v>98</v>
      </c>
      <c r="G489" t="s">
        <v>70</v>
      </c>
    </row>
    <row r="490" spans="4:8" x14ac:dyDescent="0.35">
      <c r="D490" t="s">
        <v>0</v>
      </c>
      <c r="E490" t="s">
        <v>1</v>
      </c>
      <c r="F490" t="s">
        <v>98</v>
      </c>
      <c r="G490" t="s">
        <v>71</v>
      </c>
      <c r="H490">
        <v>581</v>
      </c>
    </row>
    <row r="491" spans="4:8" x14ac:dyDescent="0.35">
      <c r="D491" t="s">
        <v>0</v>
      </c>
      <c r="E491" t="s">
        <v>9</v>
      </c>
      <c r="F491" t="s">
        <v>98</v>
      </c>
      <c r="G491" t="s">
        <v>71</v>
      </c>
    </row>
    <row r="492" spans="4:8" x14ac:dyDescent="0.35">
      <c r="D492" t="s">
        <v>0</v>
      </c>
      <c r="E492" t="s">
        <v>11</v>
      </c>
      <c r="F492" t="s">
        <v>98</v>
      </c>
      <c r="G492" t="s">
        <v>71</v>
      </c>
      <c r="H492">
        <v>19617</v>
      </c>
    </row>
    <row r="493" spans="4:8" x14ac:dyDescent="0.35">
      <c r="D493" t="s">
        <v>0</v>
      </c>
      <c r="E493" t="s">
        <v>3</v>
      </c>
      <c r="F493" t="s">
        <v>98</v>
      </c>
      <c r="G493" t="s">
        <v>71</v>
      </c>
    </row>
    <row r="494" spans="4:8" x14ac:dyDescent="0.35">
      <c r="D494" t="s">
        <v>0</v>
      </c>
      <c r="E494" t="s">
        <v>12</v>
      </c>
      <c r="F494" t="s">
        <v>98</v>
      </c>
      <c r="G494" t="s">
        <v>71</v>
      </c>
      <c r="H494">
        <v>487612</v>
      </c>
    </row>
    <row r="495" spans="4:8" x14ac:dyDescent="0.35">
      <c r="D495" t="s">
        <v>0</v>
      </c>
      <c r="E495" t="s">
        <v>4</v>
      </c>
      <c r="F495" t="s">
        <v>98</v>
      </c>
      <c r="G495" t="s">
        <v>71</v>
      </c>
      <c r="H495">
        <v>15</v>
      </c>
    </row>
    <row r="496" spans="4:8" x14ac:dyDescent="0.35">
      <c r="D496" t="s">
        <v>0</v>
      </c>
      <c r="E496" t="s">
        <v>5</v>
      </c>
      <c r="F496" t="s">
        <v>98</v>
      </c>
      <c r="G496" t="s">
        <v>71</v>
      </c>
      <c r="H496">
        <v>72223</v>
      </c>
    </row>
    <row r="497" spans="4:8" x14ac:dyDescent="0.35">
      <c r="D497" t="s">
        <v>0</v>
      </c>
      <c r="E497" t="s">
        <v>13</v>
      </c>
      <c r="F497" t="s">
        <v>98</v>
      </c>
      <c r="G497" t="s">
        <v>71</v>
      </c>
      <c r="H497">
        <v>424</v>
      </c>
    </row>
    <row r="498" spans="4:8" x14ac:dyDescent="0.35">
      <c r="D498" t="s">
        <v>0</v>
      </c>
      <c r="E498" t="s">
        <v>6</v>
      </c>
      <c r="F498" t="s">
        <v>98</v>
      </c>
      <c r="G498" t="s">
        <v>71</v>
      </c>
      <c r="H498">
        <v>205422</v>
      </c>
    </row>
    <row r="499" spans="4:8" x14ac:dyDescent="0.35">
      <c r="D499" t="s">
        <v>0</v>
      </c>
      <c r="E499" t="s">
        <v>14</v>
      </c>
      <c r="F499" t="s">
        <v>98</v>
      </c>
      <c r="G499" t="s">
        <v>71</v>
      </c>
      <c r="H499">
        <v>2140889</v>
      </c>
    </row>
    <row r="500" spans="4:8" x14ac:dyDescent="0.35">
      <c r="D500" t="s">
        <v>0</v>
      </c>
      <c r="E500" t="s">
        <v>7</v>
      </c>
      <c r="F500" t="s">
        <v>98</v>
      </c>
      <c r="G500" t="s">
        <v>71</v>
      </c>
    </row>
    <row r="501" spans="4:8" x14ac:dyDescent="0.35">
      <c r="D501" t="s">
        <v>0</v>
      </c>
      <c r="E501" t="s">
        <v>15</v>
      </c>
      <c r="F501" t="s">
        <v>98</v>
      </c>
      <c r="G501" t="s">
        <v>71</v>
      </c>
      <c r="H501">
        <v>75186</v>
      </c>
    </row>
    <row r="502" spans="4:8" x14ac:dyDescent="0.35">
      <c r="D502" t="s">
        <v>0</v>
      </c>
      <c r="E502" t="s">
        <v>8</v>
      </c>
      <c r="F502" t="s">
        <v>98</v>
      </c>
      <c r="G502" t="s">
        <v>71</v>
      </c>
      <c r="H502">
        <v>404</v>
      </c>
    </row>
    <row r="503" spans="4:8" x14ac:dyDescent="0.35">
      <c r="D503" t="s">
        <v>0</v>
      </c>
      <c r="E503" t="s">
        <v>16</v>
      </c>
      <c r="F503" t="s">
        <v>98</v>
      </c>
      <c r="G503" t="s">
        <v>71</v>
      </c>
      <c r="H503">
        <v>72873</v>
      </c>
    </row>
    <row r="504" spans="4:8" x14ac:dyDescent="0.35">
      <c r="D504" t="s">
        <v>83</v>
      </c>
      <c r="E504" t="s">
        <v>38</v>
      </c>
      <c r="F504" t="s">
        <v>98</v>
      </c>
      <c r="G504" t="s">
        <v>71</v>
      </c>
      <c r="H504">
        <v>3075246</v>
      </c>
    </row>
    <row r="505" spans="4:8" x14ac:dyDescent="0.35">
      <c r="D505" t="s">
        <v>42</v>
      </c>
      <c r="E505" t="s">
        <v>17</v>
      </c>
      <c r="F505" t="s">
        <v>98</v>
      </c>
      <c r="G505" t="s">
        <v>71</v>
      </c>
    </row>
    <row r="506" spans="4:8" x14ac:dyDescent="0.35">
      <c r="D506" t="s">
        <v>42</v>
      </c>
      <c r="E506" t="s">
        <v>18</v>
      </c>
      <c r="F506" t="s">
        <v>98</v>
      </c>
      <c r="G506" t="s">
        <v>71</v>
      </c>
      <c r="H506">
        <v>2366</v>
      </c>
    </row>
    <row r="507" spans="4:8" x14ac:dyDescent="0.35">
      <c r="D507" t="s">
        <v>42</v>
      </c>
      <c r="E507" t="s">
        <v>27</v>
      </c>
      <c r="F507" t="s">
        <v>98</v>
      </c>
      <c r="G507" t="s">
        <v>71</v>
      </c>
      <c r="H507">
        <v>107555</v>
      </c>
    </row>
    <row r="508" spans="4:8" x14ac:dyDescent="0.35">
      <c r="D508" t="s">
        <v>42</v>
      </c>
      <c r="E508" t="s">
        <v>28</v>
      </c>
      <c r="F508" t="s">
        <v>98</v>
      </c>
      <c r="G508" t="s">
        <v>71</v>
      </c>
      <c r="H508">
        <v>312304</v>
      </c>
    </row>
    <row r="509" spans="4:8" x14ac:dyDescent="0.35">
      <c r="D509" t="s">
        <v>42</v>
      </c>
      <c r="E509" t="s">
        <v>19</v>
      </c>
      <c r="F509" t="s">
        <v>98</v>
      </c>
      <c r="G509" t="s">
        <v>71</v>
      </c>
      <c r="H509">
        <v>11023</v>
      </c>
    </row>
    <row r="510" spans="4:8" x14ac:dyDescent="0.35">
      <c r="D510" t="s">
        <v>42</v>
      </c>
      <c r="E510" t="s">
        <v>20</v>
      </c>
      <c r="F510" t="s">
        <v>98</v>
      </c>
      <c r="G510" t="s">
        <v>71</v>
      </c>
      <c r="H510">
        <v>1154</v>
      </c>
    </row>
    <row r="511" spans="4:8" x14ac:dyDescent="0.35">
      <c r="D511" t="s">
        <v>42</v>
      </c>
      <c r="E511" t="s">
        <v>29</v>
      </c>
      <c r="F511" t="s">
        <v>98</v>
      </c>
      <c r="G511" t="s">
        <v>71</v>
      </c>
      <c r="H511">
        <v>214642</v>
      </c>
    </row>
    <row r="512" spans="4:8" x14ac:dyDescent="0.35">
      <c r="D512" t="s">
        <v>42</v>
      </c>
      <c r="E512" t="s">
        <v>21</v>
      </c>
      <c r="F512" t="s">
        <v>98</v>
      </c>
      <c r="G512" t="s">
        <v>71</v>
      </c>
      <c r="H512">
        <v>1310048</v>
      </c>
    </row>
    <row r="513" spans="4:8" x14ac:dyDescent="0.35">
      <c r="D513" t="s">
        <v>42</v>
      </c>
      <c r="E513" t="s">
        <v>22</v>
      </c>
      <c r="F513" t="s">
        <v>98</v>
      </c>
      <c r="G513" t="s">
        <v>71</v>
      </c>
      <c r="H513">
        <v>5534</v>
      </c>
    </row>
    <row r="514" spans="4:8" x14ac:dyDescent="0.35">
      <c r="D514" t="s">
        <v>42</v>
      </c>
      <c r="E514" t="s">
        <v>23</v>
      </c>
      <c r="F514" t="s">
        <v>98</v>
      </c>
      <c r="G514" t="s">
        <v>71</v>
      </c>
      <c r="H514">
        <v>249353</v>
      </c>
    </row>
    <row r="515" spans="4:8" x14ac:dyDescent="0.35">
      <c r="D515" t="s">
        <v>42</v>
      </c>
      <c r="E515" t="s">
        <v>24</v>
      </c>
      <c r="F515" t="s">
        <v>98</v>
      </c>
      <c r="G515" t="s">
        <v>71</v>
      </c>
      <c r="H515">
        <v>17349</v>
      </c>
    </row>
    <row r="516" spans="4:8" x14ac:dyDescent="0.35">
      <c r="D516" t="s">
        <v>42</v>
      </c>
      <c r="E516" t="s">
        <v>25</v>
      </c>
      <c r="F516" t="s">
        <v>98</v>
      </c>
      <c r="G516" t="s">
        <v>71</v>
      </c>
      <c r="H516">
        <v>60539</v>
      </c>
    </row>
    <row r="517" spans="4:8" x14ac:dyDescent="0.35">
      <c r="D517" t="s">
        <v>42</v>
      </c>
      <c r="E517" t="s">
        <v>30</v>
      </c>
      <c r="F517" t="s">
        <v>98</v>
      </c>
      <c r="G517" t="s">
        <v>71</v>
      </c>
      <c r="H517">
        <v>47722</v>
      </c>
    </row>
    <row r="518" spans="4:8" x14ac:dyDescent="0.35">
      <c r="D518" t="s">
        <v>42</v>
      </c>
      <c r="E518" t="s">
        <v>26</v>
      </c>
      <c r="F518" t="s">
        <v>98</v>
      </c>
      <c r="G518" t="s">
        <v>71</v>
      </c>
      <c r="H518">
        <v>672496</v>
      </c>
    </row>
    <row r="519" spans="4:8" x14ac:dyDescent="0.35">
      <c r="D519" t="s">
        <v>42</v>
      </c>
      <c r="E519" t="s">
        <v>31</v>
      </c>
      <c r="F519" t="s">
        <v>98</v>
      </c>
      <c r="G519" t="s">
        <v>71</v>
      </c>
      <c r="H519">
        <v>59887</v>
      </c>
    </row>
    <row r="520" spans="4:8" x14ac:dyDescent="0.35">
      <c r="D520" t="s">
        <v>42</v>
      </c>
      <c r="E520" t="s">
        <v>32</v>
      </c>
      <c r="F520" t="s">
        <v>98</v>
      </c>
      <c r="G520" t="s">
        <v>71</v>
      </c>
      <c r="H520">
        <v>3273</v>
      </c>
    </row>
    <row r="521" spans="4:8" x14ac:dyDescent="0.35">
      <c r="D521" t="s">
        <v>41</v>
      </c>
      <c r="E521" t="s">
        <v>82</v>
      </c>
      <c r="F521" t="s">
        <v>98</v>
      </c>
      <c r="G521" t="s">
        <v>71</v>
      </c>
      <c r="H521">
        <v>2796601</v>
      </c>
    </row>
    <row r="522" spans="4:8" x14ac:dyDescent="0.35">
      <c r="D522" t="s">
        <v>41</v>
      </c>
      <c r="E522" t="s">
        <v>2</v>
      </c>
      <c r="F522" t="s">
        <v>98</v>
      </c>
      <c r="G522" t="s">
        <v>71</v>
      </c>
      <c r="H522">
        <v>278645</v>
      </c>
    </row>
    <row r="523" spans="4:8" x14ac:dyDescent="0.35">
      <c r="D523" t="s">
        <v>0</v>
      </c>
      <c r="E523" t="s">
        <v>1</v>
      </c>
      <c r="F523" t="s">
        <v>98</v>
      </c>
      <c r="G523" t="s">
        <v>72</v>
      </c>
      <c r="H523">
        <v>223151</v>
      </c>
    </row>
    <row r="524" spans="4:8" x14ac:dyDescent="0.35">
      <c r="D524" t="s">
        <v>0</v>
      </c>
      <c r="E524" t="s">
        <v>9</v>
      </c>
      <c r="F524" t="s">
        <v>98</v>
      </c>
      <c r="G524" t="s">
        <v>72</v>
      </c>
      <c r="H524">
        <v>88</v>
      </c>
    </row>
    <row r="525" spans="4:8" x14ac:dyDescent="0.35">
      <c r="D525" t="s">
        <v>0</v>
      </c>
      <c r="E525" t="s">
        <v>11</v>
      </c>
      <c r="F525" t="s">
        <v>98</v>
      </c>
      <c r="G525" t="s">
        <v>72</v>
      </c>
      <c r="H525">
        <v>7043</v>
      </c>
    </row>
    <row r="526" spans="4:8" x14ac:dyDescent="0.35">
      <c r="D526" t="s">
        <v>0</v>
      </c>
      <c r="E526" t="s">
        <v>3</v>
      </c>
      <c r="F526" t="s">
        <v>98</v>
      </c>
      <c r="G526" t="s">
        <v>72</v>
      </c>
      <c r="H526">
        <v>106416</v>
      </c>
    </row>
    <row r="527" spans="4:8" x14ac:dyDescent="0.35">
      <c r="D527" t="s">
        <v>0</v>
      </c>
      <c r="E527" t="s">
        <v>12</v>
      </c>
      <c r="F527" t="s">
        <v>98</v>
      </c>
      <c r="G527" t="s">
        <v>72</v>
      </c>
      <c r="H527">
        <v>644</v>
      </c>
    </row>
    <row r="528" spans="4:8" x14ac:dyDescent="0.35">
      <c r="D528" t="s">
        <v>0</v>
      </c>
      <c r="E528" t="s">
        <v>4</v>
      </c>
      <c r="F528" t="s">
        <v>98</v>
      </c>
      <c r="G528" t="s">
        <v>72</v>
      </c>
      <c r="H528">
        <v>695198</v>
      </c>
    </row>
    <row r="529" spans="4:8" x14ac:dyDescent="0.35">
      <c r="D529" t="s">
        <v>0</v>
      </c>
      <c r="E529" t="s">
        <v>5</v>
      </c>
      <c r="F529" t="s">
        <v>98</v>
      </c>
      <c r="G529" t="s">
        <v>72</v>
      </c>
      <c r="H529">
        <v>8632</v>
      </c>
    </row>
    <row r="530" spans="4:8" x14ac:dyDescent="0.35">
      <c r="D530" t="s">
        <v>0</v>
      </c>
      <c r="E530" t="s">
        <v>13</v>
      </c>
      <c r="F530" t="s">
        <v>98</v>
      </c>
      <c r="G530" t="s">
        <v>72</v>
      </c>
      <c r="H530">
        <v>2574</v>
      </c>
    </row>
    <row r="531" spans="4:8" x14ac:dyDescent="0.35">
      <c r="D531" t="s">
        <v>0</v>
      </c>
      <c r="E531" t="s">
        <v>6</v>
      </c>
      <c r="F531" t="s">
        <v>98</v>
      </c>
      <c r="G531" t="s">
        <v>72</v>
      </c>
      <c r="H531">
        <v>54351</v>
      </c>
    </row>
    <row r="532" spans="4:8" x14ac:dyDescent="0.35">
      <c r="D532" t="s">
        <v>0</v>
      </c>
      <c r="E532" t="s">
        <v>14</v>
      </c>
      <c r="F532" t="s">
        <v>98</v>
      </c>
      <c r="G532" t="s">
        <v>72</v>
      </c>
      <c r="H532">
        <v>19356</v>
      </c>
    </row>
    <row r="533" spans="4:8" x14ac:dyDescent="0.35">
      <c r="D533" t="s">
        <v>0</v>
      </c>
      <c r="E533" t="s">
        <v>7</v>
      </c>
      <c r="F533" t="s">
        <v>98</v>
      </c>
      <c r="G533" t="s">
        <v>72</v>
      </c>
      <c r="H533">
        <v>47971</v>
      </c>
    </row>
    <row r="534" spans="4:8" x14ac:dyDescent="0.35">
      <c r="D534" t="s">
        <v>0</v>
      </c>
      <c r="E534" t="s">
        <v>15</v>
      </c>
      <c r="F534" t="s">
        <v>98</v>
      </c>
      <c r="G534" t="s">
        <v>72</v>
      </c>
      <c r="H534">
        <v>80921</v>
      </c>
    </row>
    <row r="535" spans="4:8" x14ac:dyDescent="0.35">
      <c r="D535" t="s">
        <v>0</v>
      </c>
      <c r="E535" t="s">
        <v>8</v>
      </c>
      <c r="F535" t="s">
        <v>98</v>
      </c>
      <c r="G535" t="s">
        <v>72</v>
      </c>
      <c r="H535">
        <v>2528</v>
      </c>
    </row>
    <row r="536" spans="4:8" x14ac:dyDescent="0.35">
      <c r="D536" t="s">
        <v>0</v>
      </c>
      <c r="E536" t="s">
        <v>16</v>
      </c>
      <c r="F536" t="s">
        <v>98</v>
      </c>
      <c r="G536" t="s">
        <v>72</v>
      </c>
      <c r="H536">
        <v>2</v>
      </c>
    </row>
    <row r="537" spans="4:8" x14ac:dyDescent="0.35">
      <c r="D537" t="s">
        <v>83</v>
      </c>
      <c r="E537" t="s">
        <v>38</v>
      </c>
      <c r="F537" t="s">
        <v>98</v>
      </c>
      <c r="G537" t="s">
        <v>72</v>
      </c>
      <c r="H537">
        <v>1248874</v>
      </c>
    </row>
    <row r="538" spans="4:8" x14ac:dyDescent="0.35">
      <c r="D538" t="s">
        <v>42</v>
      </c>
      <c r="E538" t="s">
        <v>17</v>
      </c>
      <c r="F538" t="s">
        <v>98</v>
      </c>
      <c r="G538" t="s">
        <v>72</v>
      </c>
      <c r="H538">
        <v>249469</v>
      </c>
    </row>
    <row r="539" spans="4:8" x14ac:dyDescent="0.35">
      <c r="D539" t="s">
        <v>42</v>
      </c>
      <c r="E539" t="s">
        <v>18</v>
      </c>
      <c r="F539" t="s">
        <v>98</v>
      </c>
      <c r="G539" t="s">
        <v>72</v>
      </c>
      <c r="H539">
        <v>2196</v>
      </c>
    </row>
    <row r="540" spans="4:8" x14ac:dyDescent="0.35">
      <c r="D540" t="s">
        <v>42</v>
      </c>
      <c r="E540" t="s">
        <v>27</v>
      </c>
      <c r="F540" t="s">
        <v>98</v>
      </c>
      <c r="G540" t="s">
        <v>72</v>
      </c>
      <c r="H540">
        <v>476</v>
      </c>
    </row>
    <row r="541" spans="4:8" x14ac:dyDescent="0.35">
      <c r="D541" t="s">
        <v>42</v>
      </c>
      <c r="E541" t="s">
        <v>28</v>
      </c>
      <c r="F541" t="s">
        <v>98</v>
      </c>
      <c r="G541" t="s">
        <v>72</v>
      </c>
      <c r="H541">
        <v>1809</v>
      </c>
    </row>
    <row r="542" spans="4:8" x14ac:dyDescent="0.35">
      <c r="D542" t="s">
        <v>42</v>
      </c>
      <c r="E542" t="s">
        <v>19</v>
      </c>
      <c r="F542" t="s">
        <v>98</v>
      </c>
      <c r="G542" t="s">
        <v>72</v>
      </c>
      <c r="H542">
        <v>21356</v>
      </c>
    </row>
    <row r="543" spans="4:8" x14ac:dyDescent="0.35">
      <c r="D543" t="s">
        <v>42</v>
      </c>
      <c r="E543" t="s">
        <v>20</v>
      </c>
      <c r="F543" t="s">
        <v>98</v>
      </c>
      <c r="G543" t="s">
        <v>72</v>
      </c>
      <c r="H543">
        <v>1327</v>
      </c>
    </row>
    <row r="544" spans="4:8" x14ac:dyDescent="0.35">
      <c r="D544" t="s">
        <v>42</v>
      </c>
      <c r="E544" t="s">
        <v>29</v>
      </c>
      <c r="F544" t="s">
        <v>98</v>
      </c>
      <c r="G544" t="s">
        <v>72</v>
      </c>
      <c r="H544">
        <v>35768</v>
      </c>
    </row>
    <row r="545" spans="4:8" x14ac:dyDescent="0.35">
      <c r="D545" t="s">
        <v>42</v>
      </c>
      <c r="E545" t="s">
        <v>21</v>
      </c>
      <c r="F545" t="s">
        <v>98</v>
      </c>
      <c r="G545" t="s">
        <v>72</v>
      </c>
      <c r="H545">
        <v>5512</v>
      </c>
    </row>
    <row r="546" spans="4:8" x14ac:dyDescent="0.35">
      <c r="D546" t="s">
        <v>42</v>
      </c>
      <c r="E546" t="s">
        <v>22</v>
      </c>
      <c r="F546" t="s">
        <v>98</v>
      </c>
      <c r="G546" t="s">
        <v>72</v>
      </c>
      <c r="H546">
        <v>295886</v>
      </c>
    </row>
    <row r="547" spans="4:8" x14ac:dyDescent="0.35">
      <c r="D547" t="s">
        <v>42</v>
      </c>
      <c r="E547" t="s">
        <v>23</v>
      </c>
      <c r="F547" t="s">
        <v>98</v>
      </c>
      <c r="G547" t="s">
        <v>72</v>
      </c>
      <c r="H547">
        <v>559922</v>
      </c>
    </row>
    <row r="548" spans="4:8" x14ac:dyDescent="0.35">
      <c r="D548" t="s">
        <v>42</v>
      </c>
      <c r="E548" t="s">
        <v>24</v>
      </c>
      <c r="F548" t="s">
        <v>98</v>
      </c>
      <c r="G548" t="s">
        <v>72</v>
      </c>
      <c r="H548">
        <v>12466</v>
      </c>
    </row>
    <row r="549" spans="4:8" x14ac:dyDescent="0.35">
      <c r="D549" t="s">
        <v>42</v>
      </c>
      <c r="E549" t="s">
        <v>25</v>
      </c>
      <c r="F549" t="s">
        <v>98</v>
      </c>
      <c r="G549" t="s">
        <v>72</v>
      </c>
      <c r="H549">
        <v>4920</v>
      </c>
    </row>
    <row r="550" spans="4:8" x14ac:dyDescent="0.35">
      <c r="D550" t="s">
        <v>42</v>
      </c>
      <c r="E550" t="s">
        <v>30</v>
      </c>
      <c r="F550" t="s">
        <v>98</v>
      </c>
      <c r="G550" t="s">
        <v>72</v>
      </c>
      <c r="H550">
        <v>42408</v>
      </c>
    </row>
    <row r="551" spans="4:8" x14ac:dyDescent="0.35">
      <c r="D551" t="s">
        <v>42</v>
      </c>
      <c r="E551" t="s">
        <v>26</v>
      </c>
      <c r="F551" t="s">
        <v>98</v>
      </c>
      <c r="G551" t="s">
        <v>72</v>
      </c>
      <c r="H551">
        <v>8477</v>
      </c>
    </row>
    <row r="552" spans="4:8" x14ac:dyDescent="0.35">
      <c r="D552" t="s">
        <v>42</v>
      </c>
      <c r="E552" t="s">
        <v>31</v>
      </c>
      <c r="F552" t="s">
        <v>98</v>
      </c>
      <c r="G552" t="s">
        <v>72</v>
      </c>
      <c r="H552">
        <v>3517</v>
      </c>
    </row>
    <row r="553" spans="4:8" x14ac:dyDescent="0.35">
      <c r="D553" t="s">
        <v>42</v>
      </c>
      <c r="E553" t="s">
        <v>32</v>
      </c>
      <c r="F553" t="s">
        <v>98</v>
      </c>
      <c r="G553" t="s">
        <v>72</v>
      </c>
      <c r="H553">
        <v>3366</v>
      </c>
    </row>
    <row r="554" spans="4:8" x14ac:dyDescent="0.35">
      <c r="D554" t="s">
        <v>41</v>
      </c>
      <c r="E554" t="s">
        <v>82</v>
      </c>
      <c r="F554" t="s">
        <v>98</v>
      </c>
      <c r="G554" t="s">
        <v>72</v>
      </c>
      <c r="H554">
        <v>110627</v>
      </c>
    </row>
    <row r="555" spans="4:8" x14ac:dyDescent="0.35">
      <c r="D555" t="s">
        <v>41</v>
      </c>
      <c r="E555" t="s">
        <v>2</v>
      </c>
      <c r="F555" t="s">
        <v>98</v>
      </c>
      <c r="G555" t="s">
        <v>72</v>
      </c>
      <c r="H555">
        <v>1138247</v>
      </c>
    </row>
    <row r="556" spans="4:8" x14ac:dyDescent="0.35">
      <c r="D556" t="s">
        <v>0</v>
      </c>
      <c r="E556" t="s">
        <v>1</v>
      </c>
      <c r="F556" t="s">
        <v>98</v>
      </c>
      <c r="G556" t="s">
        <v>84</v>
      </c>
      <c r="H556">
        <v>323</v>
      </c>
    </row>
    <row r="557" spans="4:8" x14ac:dyDescent="0.35">
      <c r="D557" t="s">
        <v>0</v>
      </c>
      <c r="E557" t="s">
        <v>9</v>
      </c>
      <c r="F557" t="s">
        <v>98</v>
      </c>
      <c r="G557" t="s">
        <v>84</v>
      </c>
    </row>
    <row r="558" spans="4:8" x14ac:dyDescent="0.35">
      <c r="D558" t="s">
        <v>0</v>
      </c>
      <c r="E558" t="s">
        <v>11</v>
      </c>
      <c r="F558" t="s">
        <v>98</v>
      </c>
      <c r="G558" t="s">
        <v>84</v>
      </c>
      <c r="H558">
        <v>24282</v>
      </c>
    </row>
    <row r="559" spans="4:8" x14ac:dyDescent="0.35">
      <c r="D559" t="s">
        <v>0</v>
      </c>
      <c r="E559" t="s">
        <v>3</v>
      </c>
      <c r="F559" t="s">
        <v>98</v>
      </c>
      <c r="G559" t="s">
        <v>84</v>
      </c>
      <c r="H559">
        <v>312242</v>
      </c>
    </row>
    <row r="560" spans="4:8" x14ac:dyDescent="0.35">
      <c r="D560" t="s">
        <v>0</v>
      </c>
      <c r="E560" t="s">
        <v>12</v>
      </c>
      <c r="F560" t="s">
        <v>98</v>
      </c>
      <c r="G560" t="s">
        <v>84</v>
      </c>
    </row>
    <row r="561" spans="4:8" x14ac:dyDescent="0.35">
      <c r="D561" t="s">
        <v>0</v>
      </c>
      <c r="E561" t="s">
        <v>4</v>
      </c>
      <c r="F561" t="s">
        <v>98</v>
      </c>
      <c r="G561" t="s">
        <v>84</v>
      </c>
      <c r="H561">
        <v>210357</v>
      </c>
    </row>
    <row r="562" spans="4:8" x14ac:dyDescent="0.35">
      <c r="D562" t="s">
        <v>0</v>
      </c>
      <c r="E562" t="s">
        <v>5</v>
      </c>
      <c r="F562" t="s">
        <v>98</v>
      </c>
      <c r="G562" t="s">
        <v>84</v>
      </c>
      <c r="H562">
        <v>4613</v>
      </c>
    </row>
    <row r="563" spans="4:8" x14ac:dyDescent="0.35">
      <c r="D563" t="s">
        <v>0</v>
      </c>
      <c r="E563" t="s">
        <v>13</v>
      </c>
      <c r="F563" t="s">
        <v>98</v>
      </c>
      <c r="G563" t="s">
        <v>84</v>
      </c>
      <c r="H563">
        <v>14</v>
      </c>
    </row>
    <row r="564" spans="4:8" x14ac:dyDescent="0.35">
      <c r="D564" t="s">
        <v>0</v>
      </c>
      <c r="E564" t="s">
        <v>6</v>
      </c>
      <c r="F564" t="s">
        <v>98</v>
      </c>
      <c r="G564" t="s">
        <v>84</v>
      </c>
      <c r="H564">
        <v>329749</v>
      </c>
    </row>
    <row r="565" spans="4:8" x14ac:dyDescent="0.35">
      <c r="D565" t="s">
        <v>0</v>
      </c>
      <c r="E565" t="s">
        <v>14</v>
      </c>
      <c r="F565" t="s">
        <v>98</v>
      </c>
      <c r="G565" t="s">
        <v>84</v>
      </c>
      <c r="H565">
        <v>279414</v>
      </c>
    </row>
    <row r="566" spans="4:8" x14ac:dyDescent="0.35">
      <c r="D566" t="s">
        <v>0</v>
      </c>
      <c r="E566" t="s">
        <v>7</v>
      </c>
      <c r="F566" t="s">
        <v>98</v>
      </c>
      <c r="G566" t="s">
        <v>84</v>
      </c>
      <c r="H566">
        <v>8</v>
      </c>
    </row>
    <row r="567" spans="4:8" x14ac:dyDescent="0.35">
      <c r="D567" t="s">
        <v>0</v>
      </c>
      <c r="E567" t="s">
        <v>15</v>
      </c>
      <c r="F567" t="s">
        <v>98</v>
      </c>
      <c r="G567" t="s">
        <v>84</v>
      </c>
      <c r="H567">
        <v>109810</v>
      </c>
    </row>
    <row r="568" spans="4:8" x14ac:dyDescent="0.35">
      <c r="D568" t="s">
        <v>0</v>
      </c>
      <c r="E568" t="s">
        <v>8</v>
      </c>
      <c r="F568" t="s">
        <v>98</v>
      </c>
      <c r="G568" t="s">
        <v>84</v>
      </c>
      <c r="H568">
        <v>185394</v>
      </c>
    </row>
    <row r="569" spans="4:8" x14ac:dyDescent="0.35">
      <c r="D569" t="s">
        <v>0</v>
      </c>
      <c r="E569" t="s">
        <v>16</v>
      </c>
      <c r="F569" t="s">
        <v>98</v>
      </c>
      <c r="G569" t="s">
        <v>84</v>
      </c>
    </row>
    <row r="570" spans="4:8" x14ac:dyDescent="0.35">
      <c r="D570" t="s">
        <v>83</v>
      </c>
      <c r="E570" t="s">
        <v>38</v>
      </c>
      <c r="F570" t="s">
        <v>98</v>
      </c>
      <c r="G570" t="s">
        <v>84</v>
      </c>
      <c r="H570">
        <v>1456205</v>
      </c>
    </row>
    <row r="571" spans="4:8" x14ac:dyDescent="0.35">
      <c r="D571" t="s">
        <v>42</v>
      </c>
      <c r="E571" t="s">
        <v>17</v>
      </c>
      <c r="F571" t="s">
        <v>98</v>
      </c>
      <c r="G571" t="s">
        <v>84</v>
      </c>
      <c r="H571">
        <v>13133</v>
      </c>
    </row>
    <row r="572" spans="4:8" x14ac:dyDescent="0.35">
      <c r="D572" t="s">
        <v>42</v>
      </c>
      <c r="E572" t="s">
        <v>18</v>
      </c>
      <c r="F572" t="s">
        <v>98</v>
      </c>
      <c r="G572" t="s">
        <v>84</v>
      </c>
      <c r="H572">
        <v>42888</v>
      </c>
    </row>
    <row r="573" spans="4:8" x14ac:dyDescent="0.35">
      <c r="D573" t="s">
        <v>42</v>
      </c>
      <c r="E573" t="s">
        <v>27</v>
      </c>
      <c r="F573" t="s">
        <v>98</v>
      </c>
      <c r="G573" t="s">
        <v>84</v>
      </c>
      <c r="H573">
        <v>13680</v>
      </c>
    </row>
    <row r="574" spans="4:8" x14ac:dyDescent="0.35">
      <c r="D574" t="s">
        <v>42</v>
      </c>
      <c r="E574" t="s">
        <v>28</v>
      </c>
      <c r="F574" t="s">
        <v>98</v>
      </c>
      <c r="G574" t="s">
        <v>84</v>
      </c>
      <c r="H574">
        <v>55722</v>
      </c>
    </row>
    <row r="575" spans="4:8" x14ac:dyDescent="0.35">
      <c r="D575" t="s">
        <v>42</v>
      </c>
      <c r="E575" t="s">
        <v>19</v>
      </c>
      <c r="F575" t="s">
        <v>98</v>
      </c>
      <c r="G575" t="s">
        <v>84</v>
      </c>
      <c r="H575">
        <v>41476</v>
      </c>
    </row>
    <row r="576" spans="4:8" x14ac:dyDescent="0.35">
      <c r="D576" t="s">
        <v>42</v>
      </c>
      <c r="E576" t="s">
        <v>20</v>
      </c>
      <c r="F576" t="s">
        <v>98</v>
      </c>
      <c r="G576" t="s">
        <v>84</v>
      </c>
      <c r="H576">
        <v>19692</v>
      </c>
    </row>
    <row r="577" spans="4:8" x14ac:dyDescent="0.35">
      <c r="D577" t="s">
        <v>42</v>
      </c>
      <c r="E577" t="s">
        <v>29</v>
      </c>
      <c r="F577" t="s">
        <v>98</v>
      </c>
      <c r="G577" t="s">
        <v>84</v>
      </c>
      <c r="H577">
        <v>42496</v>
      </c>
    </row>
    <row r="578" spans="4:8" x14ac:dyDescent="0.35">
      <c r="D578" t="s">
        <v>42</v>
      </c>
      <c r="E578" t="s">
        <v>21</v>
      </c>
      <c r="F578" t="s">
        <v>98</v>
      </c>
      <c r="G578" t="s">
        <v>84</v>
      </c>
      <c r="H578">
        <v>142941</v>
      </c>
    </row>
    <row r="579" spans="4:8" x14ac:dyDescent="0.35">
      <c r="D579" t="s">
        <v>42</v>
      </c>
      <c r="E579" t="s">
        <v>22</v>
      </c>
      <c r="F579" t="s">
        <v>98</v>
      </c>
      <c r="G579" t="s">
        <v>84</v>
      </c>
      <c r="H579">
        <v>120406</v>
      </c>
    </row>
    <row r="580" spans="4:8" x14ac:dyDescent="0.35">
      <c r="D580" t="s">
        <v>42</v>
      </c>
      <c r="E580" t="s">
        <v>23</v>
      </c>
      <c r="F580" t="s">
        <v>98</v>
      </c>
      <c r="G580" t="s">
        <v>84</v>
      </c>
      <c r="H580">
        <v>696708</v>
      </c>
    </row>
    <row r="581" spans="4:8" x14ac:dyDescent="0.35">
      <c r="D581" t="s">
        <v>42</v>
      </c>
      <c r="E581" t="s">
        <v>24</v>
      </c>
      <c r="F581" t="s">
        <v>98</v>
      </c>
      <c r="G581" t="s">
        <v>84</v>
      </c>
      <c r="H581">
        <v>41376</v>
      </c>
    </row>
    <row r="582" spans="4:8" x14ac:dyDescent="0.35">
      <c r="D582" t="s">
        <v>42</v>
      </c>
      <c r="E582" t="s">
        <v>25</v>
      </c>
      <c r="F582" t="s">
        <v>98</v>
      </c>
      <c r="G582" t="s">
        <v>84</v>
      </c>
      <c r="H582">
        <v>46670</v>
      </c>
    </row>
    <row r="583" spans="4:8" x14ac:dyDescent="0.35">
      <c r="D583" t="s">
        <v>42</v>
      </c>
      <c r="E583" t="s">
        <v>30</v>
      </c>
      <c r="F583" t="s">
        <v>98</v>
      </c>
      <c r="G583" t="s">
        <v>84</v>
      </c>
      <c r="H583">
        <v>36483</v>
      </c>
    </row>
    <row r="584" spans="4:8" x14ac:dyDescent="0.35">
      <c r="D584" t="s">
        <v>42</v>
      </c>
      <c r="E584" t="s">
        <v>26</v>
      </c>
      <c r="F584" t="s">
        <v>98</v>
      </c>
      <c r="G584" t="s">
        <v>84</v>
      </c>
      <c r="H584">
        <v>93525</v>
      </c>
    </row>
    <row r="585" spans="4:8" x14ac:dyDescent="0.35">
      <c r="D585" t="s">
        <v>42</v>
      </c>
      <c r="E585" t="s">
        <v>31</v>
      </c>
      <c r="F585" t="s">
        <v>98</v>
      </c>
      <c r="G585" t="s">
        <v>84</v>
      </c>
      <c r="H585">
        <v>16260</v>
      </c>
    </row>
    <row r="586" spans="4:8" x14ac:dyDescent="0.35">
      <c r="D586" t="s">
        <v>42</v>
      </c>
      <c r="E586" t="s">
        <v>32</v>
      </c>
      <c r="F586" t="s">
        <v>98</v>
      </c>
      <c r="G586" t="s">
        <v>84</v>
      </c>
      <c r="H586">
        <v>32750</v>
      </c>
    </row>
    <row r="587" spans="4:8" x14ac:dyDescent="0.35">
      <c r="D587" t="s">
        <v>41</v>
      </c>
      <c r="E587" t="s">
        <v>82</v>
      </c>
      <c r="F587" t="s">
        <v>98</v>
      </c>
      <c r="G587" t="s">
        <v>84</v>
      </c>
      <c r="H587">
        <v>413519</v>
      </c>
    </row>
    <row r="588" spans="4:8" x14ac:dyDescent="0.35">
      <c r="D588" t="s">
        <v>41</v>
      </c>
      <c r="E588" t="s">
        <v>2</v>
      </c>
      <c r="F588" t="s">
        <v>98</v>
      </c>
      <c r="G588" t="s">
        <v>84</v>
      </c>
      <c r="H588">
        <v>1042686</v>
      </c>
    </row>
    <row r="589" spans="4:8" x14ac:dyDescent="0.35">
      <c r="D589" t="s">
        <v>0</v>
      </c>
      <c r="E589" t="s">
        <v>1</v>
      </c>
      <c r="F589" t="s">
        <v>98</v>
      </c>
      <c r="G589" t="s">
        <v>73</v>
      </c>
      <c r="H589">
        <v>5</v>
      </c>
    </row>
    <row r="590" spans="4:8" x14ac:dyDescent="0.35">
      <c r="D590" t="s">
        <v>0</v>
      </c>
      <c r="E590" t="s">
        <v>9</v>
      </c>
      <c r="F590" t="s">
        <v>98</v>
      </c>
      <c r="G590" t="s">
        <v>73</v>
      </c>
    </row>
    <row r="591" spans="4:8" x14ac:dyDescent="0.35">
      <c r="D591" t="s">
        <v>0</v>
      </c>
      <c r="E591" t="s">
        <v>11</v>
      </c>
      <c r="F591" t="s">
        <v>98</v>
      </c>
      <c r="G591" t="s">
        <v>73</v>
      </c>
      <c r="H591">
        <v>52152</v>
      </c>
    </row>
    <row r="592" spans="4:8" x14ac:dyDescent="0.35">
      <c r="D592" t="s">
        <v>0</v>
      </c>
      <c r="E592" t="s">
        <v>3</v>
      </c>
      <c r="F592" t="s">
        <v>98</v>
      </c>
      <c r="G592" t="s">
        <v>73</v>
      </c>
      <c r="H592">
        <v>170380</v>
      </c>
    </row>
    <row r="593" spans="4:8" x14ac:dyDescent="0.35">
      <c r="D593" t="s">
        <v>0</v>
      </c>
      <c r="E593" t="s">
        <v>12</v>
      </c>
      <c r="F593" t="s">
        <v>98</v>
      </c>
      <c r="G593" t="s">
        <v>73</v>
      </c>
      <c r="H593">
        <v>17</v>
      </c>
    </row>
    <row r="594" spans="4:8" x14ac:dyDescent="0.35">
      <c r="D594" t="s">
        <v>0</v>
      </c>
      <c r="E594" t="s">
        <v>4</v>
      </c>
      <c r="F594" t="s">
        <v>98</v>
      </c>
      <c r="G594" t="s">
        <v>73</v>
      </c>
      <c r="H594">
        <v>112041</v>
      </c>
    </row>
    <row r="595" spans="4:8" x14ac:dyDescent="0.35">
      <c r="D595" t="s">
        <v>0</v>
      </c>
      <c r="E595" t="s">
        <v>5</v>
      </c>
      <c r="F595" t="s">
        <v>98</v>
      </c>
      <c r="G595" t="s">
        <v>73</v>
      </c>
      <c r="H595">
        <v>28981</v>
      </c>
    </row>
    <row r="596" spans="4:8" x14ac:dyDescent="0.35">
      <c r="D596" t="s">
        <v>0</v>
      </c>
      <c r="E596" t="s">
        <v>13</v>
      </c>
      <c r="F596" t="s">
        <v>98</v>
      </c>
      <c r="G596" t="s">
        <v>73</v>
      </c>
      <c r="H596">
        <v>753649</v>
      </c>
    </row>
    <row r="597" spans="4:8" x14ac:dyDescent="0.35">
      <c r="D597" t="s">
        <v>0</v>
      </c>
      <c r="E597" t="s">
        <v>6</v>
      </c>
      <c r="F597" t="s">
        <v>98</v>
      </c>
      <c r="G597" t="s">
        <v>73</v>
      </c>
      <c r="H597">
        <v>3770859</v>
      </c>
    </row>
    <row r="598" spans="4:8" x14ac:dyDescent="0.35">
      <c r="D598" t="s">
        <v>0</v>
      </c>
      <c r="E598" t="s">
        <v>14</v>
      </c>
      <c r="F598" t="s">
        <v>98</v>
      </c>
      <c r="G598" t="s">
        <v>73</v>
      </c>
      <c r="H598">
        <v>1521184</v>
      </c>
    </row>
    <row r="599" spans="4:8" x14ac:dyDescent="0.35">
      <c r="D599" t="s">
        <v>0</v>
      </c>
      <c r="E599" t="s">
        <v>7</v>
      </c>
      <c r="F599" t="s">
        <v>98</v>
      </c>
      <c r="G599" t="s">
        <v>73</v>
      </c>
      <c r="H599">
        <v>4638</v>
      </c>
    </row>
    <row r="600" spans="4:8" x14ac:dyDescent="0.35">
      <c r="D600" t="s">
        <v>0</v>
      </c>
      <c r="E600" t="s">
        <v>15</v>
      </c>
      <c r="F600" t="s">
        <v>98</v>
      </c>
      <c r="G600" t="s">
        <v>73</v>
      </c>
      <c r="H600">
        <v>215357</v>
      </c>
    </row>
    <row r="601" spans="4:8" x14ac:dyDescent="0.35">
      <c r="D601" t="s">
        <v>0</v>
      </c>
      <c r="E601" t="s">
        <v>8</v>
      </c>
      <c r="F601" t="s">
        <v>98</v>
      </c>
      <c r="G601" t="s">
        <v>73</v>
      </c>
      <c r="H601">
        <v>101596</v>
      </c>
    </row>
    <row r="602" spans="4:8" x14ac:dyDescent="0.35">
      <c r="D602" t="s">
        <v>0</v>
      </c>
      <c r="E602" t="s">
        <v>16</v>
      </c>
      <c r="F602" t="s">
        <v>98</v>
      </c>
      <c r="G602" t="s">
        <v>73</v>
      </c>
      <c r="H602">
        <v>350914</v>
      </c>
    </row>
    <row r="603" spans="4:8" x14ac:dyDescent="0.35">
      <c r="D603" t="s">
        <v>83</v>
      </c>
      <c r="E603" t="s">
        <v>38</v>
      </c>
      <c r="F603" t="s">
        <v>98</v>
      </c>
      <c r="G603" t="s">
        <v>73</v>
      </c>
      <c r="H603">
        <v>7081774</v>
      </c>
    </row>
    <row r="604" spans="4:8" x14ac:dyDescent="0.35">
      <c r="D604" t="s">
        <v>42</v>
      </c>
      <c r="E604" t="s">
        <v>17</v>
      </c>
      <c r="F604" t="s">
        <v>98</v>
      </c>
      <c r="G604" t="s">
        <v>73</v>
      </c>
      <c r="H604">
        <v>77215</v>
      </c>
    </row>
    <row r="605" spans="4:8" x14ac:dyDescent="0.35">
      <c r="D605" t="s">
        <v>42</v>
      </c>
      <c r="E605" t="s">
        <v>18</v>
      </c>
      <c r="F605" t="s">
        <v>98</v>
      </c>
      <c r="G605" t="s">
        <v>73</v>
      </c>
      <c r="H605">
        <v>512789</v>
      </c>
    </row>
    <row r="606" spans="4:8" x14ac:dyDescent="0.35">
      <c r="D606" t="s">
        <v>42</v>
      </c>
      <c r="E606" t="s">
        <v>27</v>
      </c>
      <c r="F606" t="s">
        <v>98</v>
      </c>
      <c r="G606" t="s">
        <v>73</v>
      </c>
      <c r="H606">
        <v>27550</v>
      </c>
    </row>
    <row r="607" spans="4:8" x14ac:dyDescent="0.35">
      <c r="D607" t="s">
        <v>42</v>
      </c>
      <c r="E607" t="s">
        <v>28</v>
      </c>
      <c r="F607" t="s">
        <v>98</v>
      </c>
      <c r="G607" t="s">
        <v>73</v>
      </c>
      <c r="H607">
        <v>390100</v>
      </c>
    </row>
    <row r="608" spans="4:8" x14ac:dyDescent="0.35">
      <c r="D608" t="s">
        <v>42</v>
      </c>
      <c r="E608" t="s">
        <v>19</v>
      </c>
      <c r="F608" t="s">
        <v>98</v>
      </c>
      <c r="G608" t="s">
        <v>73</v>
      </c>
      <c r="H608">
        <v>197616</v>
      </c>
    </row>
    <row r="609" spans="4:8" x14ac:dyDescent="0.35">
      <c r="D609" t="s">
        <v>42</v>
      </c>
      <c r="E609" t="s">
        <v>20</v>
      </c>
      <c r="F609" t="s">
        <v>98</v>
      </c>
      <c r="G609" t="s">
        <v>73</v>
      </c>
      <c r="H609">
        <v>85505</v>
      </c>
    </row>
    <row r="610" spans="4:8" x14ac:dyDescent="0.35">
      <c r="D610" t="s">
        <v>42</v>
      </c>
      <c r="E610" t="s">
        <v>29</v>
      </c>
      <c r="F610" t="s">
        <v>98</v>
      </c>
      <c r="G610" t="s">
        <v>73</v>
      </c>
      <c r="H610">
        <v>157147</v>
      </c>
    </row>
    <row r="611" spans="4:8" x14ac:dyDescent="0.35">
      <c r="D611" t="s">
        <v>42</v>
      </c>
      <c r="E611" t="s">
        <v>21</v>
      </c>
      <c r="F611" t="s">
        <v>98</v>
      </c>
      <c r="G611" t="s">
        <v>73</v>
      </c>
      <c r="H611">
        <v>622914</v>
      </c>
    </row>
    <row r="612" spans="4:8" x14ac:dyDescent="0.35">
      <c r="D612" t="s">
        <v>42</v>
      </c>
      <c r="E612" t="s">
        <v>22</v>
      </c>
      <c r="F612" t="s">
        <v>98</v>
      </c>
      <c r="G612" t="s">
        <v>73</v>
      </c>
      <c r="H612">
        <v>102630</v>
      </c>
    </row>
    <row r="613" spans="4:8" x14ac:dyDescent="0.35">
      <c r="D613" t="s">
        <v>42</v>
      </c>
      <c r="E613" t="s">
        <v>23</v>
      </c>
      <c r="F613" t="s">
        <v>98</v>
      </c>
      <c r="G613" t="s">
        <v>73</v>
      </c>
      <c r="H613">
        <v>3317985</v>
      </c>
    </row>
    <row r="614" spans="4:8" x14ac:dyDescent="0.35">
      <c r="D614" t="s">
        <v>42</v>
      </c>
      <c r="E614" t="s">
        <v>24</v>
      </c>
      <c r="F614" t="s">
        <v>98</v>
      </c>
      <c r="G614" t="s">
        <v>73</v>
      </c>
      <c r="H614">
        <v>531030</v>
      </c>
    </row>
    <row r="615" spans="4:8" x14ac:dyDescent="0.35">
      <c r="D615" t="s">
        <v>42</v>
      </c>
      <c r="E615" t="s">
        <v>25</v>
      </c>
      <c r="F615" t="s">
        <v>98</v>
      </c>
      <c r="G615" t="s">
        <v>73</v>
      </c>
      <c r="H615">
        <v>64142</v>
      </c>
    </row>
    <row r="616" spans="4:8" x14ac:dyDescent="0.35">
      <c r="D616" t="s">
        <v>42</v>
      </c>
      <c r="E616" t="s">
        <v>30</v>
      </c>
      <c r="F616" t="s">
        <v>98</v>
      </c>
      <c r="G616" t="s">
        <v>73</v>
      </c>
      <c r="H616">
        <v>38449</v>
      </c>
    </row>
    <row r="617" spans="4:8" x14ac:dyDescent="0.35">
      <c r="D617" t="s">
        <v>42</v>
      </c>
      <c r="E617" t="s">
        <v>26</v>
      </c>
      <c r="F617" t="s">
        <v>98</v>
      </c>
      <c r="G617" t="s">
        <v>73</v>
      </c>
      <c r="H617">
        <v>716294</v>
      </c>
    </row>
    <row r="618" spans="4:8" x14ac:dyDescent="0.35">
      <c r="D618" t="s">
        <v>42</v>
      </c>
      <c r="E618" t="s">
        <v>31</v>
      </c>
      <c r="F618" t="s">
        <v>98</v>
      </c>
      <c r="G618" t="s">
        <v>73</v>
      </c>
      <c r="H618">
        <v>18200</v>
      </c>
    </row>
    <row r="619" spans="4:8" x14ac:dyDescent="0.35">
      <c r="D619" t="s">
        <v>42</v>
      </c>
      <c r="E619" t="s">
        <v>32</v>
      </c>
      <c r="F619" t="s">
        <v>98</v>
      </c>
      <c r="G619" t="s">
        <v>73</v>
      </c>
      <c r="H619">
        <v>222209</v>
      </c>
    </row>
    <row r="620" spans="4:8" x14ac:dyDescent="0.35">
      <c r="D620" t="s">
        <v>41</v>
      </c>
      <c r="E620" t="s">
        <v>82</v>
      </c>
      <c r="F620" t="s">
        <v>98</v>
      </c>
      <c r="G620" t="s">
        <v>73</v>
      </c>
      <c r="H620">
        <v>2893273</v>
      </c>
    </row>
    <row r="621" spans="4:8" x14ac:dyDescent="0.35">
      <c r="D621" t="s">
        <v>41</v>
      </c>
      <c r="E621" t="s">
        <v>2</v>
      </c>
      <c r="F621" t="s">
        <v>98</v>
      </c>
      <c r="G621" t="s">
        <v>73</v>
      </c>
      <c r="H621">
        <v>4188501</v>
      </c>
    </row>
    <row r="622" spans="4:8" x14ac:dyDescent="0.35">
      <c r="D622" t="s">
        <v>0</v>
      </c>
      <c r="E622" t="s">
        <v>1</v>
      </c>
      <c r="F622" t="s">
        <v>98</v>
      </c>
      <c r="G622" t="s">
        <v>67</v>
      </c>
      <c r="H622">
        <v>108553</v>
      </c>
    </row>
    <row r="623" spans="4:8" x14ac:dyDescent="0.35">
      <c r="D623" t="s">
        <v>0</v>
      </c>
      <c r="E623" t="s">
        <v>9</v>
      </c>
      <c r="F623" t="s">
        <v>98</v>
      </c>
      <c r="G623" t="s">
        <v>67</v>
      </c>
    </row>
    <row r="624" spans="4:8" x14ac:dyDescent="0.35">
      <c r="D624" t="s">
        <v>0</v>
      </c>
      <c r="E624" t="s">
        <v>11</v>
      </c>
      <c r="F624" t="s">
        <v>98</v>
      </c>
      <c r="G624" t="s">
        <v>67</v>
      </c>
      <c r="H624">
        <v>16691</v>
      </c>
    </row>
    <row r="625" spans="4:8" x14ac:dyDescent="0.35">
      <c r="D625" t="s">
        <v>0</v>
      </c>
      <c r="E625" t="s">
        <v>3</v>
      </c>
      <c r="F625" t="s">
        <v>98</v>
      </c>
      <c r="G625" t="s">
        <v>67</v>
      </c>
      <c r="H625">
        <v>245705</v>
      </c>
    </row>
    <row r="626" spans="4:8" x14ac:dyDescent="0.35">
      <c r="D626" t="s">
        <v>0</v>
      </c>
      <c r="E626" t="s">
        <v>12</v>
      </c>
      <c r="F626" t="s">
        <v>98</v>
      </c>
      <c r="G626" t="s">
        <v>67</v>
      </c>
      <c r="H626">
        <v>99183</v>
      </c>
    </row>
    <row r="627" spans="4:8" x14ac:dyDescent="0.35">
      <c r="D627" t="s">
        <v>0</v>
      </c>
      <c r="E627" t="s">
        <v>4</v>
      </c>
      <c r="F627" t="s">
        <v>98</v>
      </c>
      <c r="G627" t="s">
        <v>67</v>
      </c>
      <c r="H627">
        <v>28882</v>
      </c>
    </row>
    <row r="628" spans="4:8" x14ac:dyDescent="0.35">
      <c r="D628" t="s">
        <v>0</v>
      </c>
      <c r="E628" t="s">
        <v>5</v>
      </c>
      <c r="F628" t="s">
        <v>98</v>
      </c>
      <c r="G628" t="s">
        <v>67</v>
      </c>
      <c r="H628">
        <v>89292</v>
      </c>
    </row>
    <row r="629" spans="4:8" x14ac:dyDescent="0.35">
      <c r="D629" t="s">
        <v>0</v>
      </c>
      <c r="E629" t="s">
        <v>13</v>
      </c>
      <c r="F629" t="s">
        <v>98</v>
      </c>
      <c r="G629" t="s">
        <v>67</v>
      </c>
      <c r="H629">
        <v>186414</v>
      </c>
    </row>
    <row r="630" spans="4:8" x14ac:dyDescent="0.35">
      <c r="D630" t="s">
        <v>0</v>
      </c>
      <c r="E630" t="s">
        <v>6</v>
      </c>
      <c r="F630" t="s">
        <v>98</v>
      </c>
      <c r="G630" t="s">
        <v>67</v>
      </c>
      <c r="H630">
        <v>328089</v>
      </c>
    </row>
    <row r="631" spans="4:8" x14ac:dyDescent="0.35">
      <c r="D631" t="s">
        <v>0</v>
      </c>
      <c r="E631" t="s">
        <v>14</v>
      </c>
      <c r="F631" t="s">
        <v>98</v>
      </c>
      <c r="G631" t="s">
        <v>67</v>
      </c>
      <c r="H631">
        <v>141465</v>
      </c>
    </row>
    <row r="632" spans="4:8" x14ac:dyDescent="0.35">
      <c r="D632" t="s">
        <v>0</v>
      </c>
      <c r="E632" t="s">
        <v>7</v>
      </c>
      <c r="F632" t="s">
        <v>98</v>
      </c>
      <c r="G632" t="s">
        <v>67</v>
      </c>
      <c r="H632">
        <v>26184</v>
      </c>
    </row>
    <row r="633" spans="4:8" x14ac:dyDescent="0.35">
      <c r="D633" t="s">
        <v>0</v>
      </c>
      <c r="E633" t="s">
        <v>15</v>
      </c>
      <c r="F633" t="s">
        <v>98</v>
      </c>
      <c r="G633" t="s">
        <v>67</v>
      </c>
      <c r="H633">
        <v>105783</v>
      </c>
    </row>
    <row r="634" spans="4:8" x14ac:dyDescent="0.35">
      <c r="D634" t="s">
        <v>0</v>
      </c>
      <c r="E634" t="s">
        <v>8</v>
      </c>
      <c r="F634" t="s">
        <v>98</v>
      </c>
      <c r="G634" t="s">
        <v>67</v>
      </c>
      <c r="H634">
        <v>48636</v>
      </c>
    </row>
    <row r="635" spans="4:8" x14ac:dyDescent="0.35">
      <c r="D635" t="s">
        <v>0</v>
      </c>
      <c r="E635" t="s">
        <v>16</v>
      </c>
      <c r="F635" t="s">
        <v>98</v>
      </c>
      <c r="G635" t="s">
        <v>67</v>
      </c>
      <c r="H635">
        <v>3116</v>
      </c>
    </row>
    <row r="636" spans="4:8" x14ac:dyDescent="0.35">
      <c r="D636" t="s">
        <v>83</v>
      </c>
      <c r="E636" t="s">
        <v>38</v>
      </c>
      <c r="F636" t="s">
        <v>98</v>
      </c>
      <c r="G636" t="s">
        <v>67</v>
      </c>
      <c r="H636">
        <v>1427995</v>
      </c>
    </row>
    <row r="637" spans="4:8" x14ac:dyDescent="0.35">
      <c r="D637" t="s">
        <v>42</v>
      </c>
      <c r="E637" t="s">
        <v>17</v>
      </c>
      <c r="F637" t="s">
        <v>98</v>
      </c>
      <c r="G637" t="s">
        <v>67</v>
      </c>
      <c r="H637">
        <v>11888</v>
      </c>
    </row>
    <row r="638" spans="4:8" x14ac:dyDescent="0.35">
      <c r="D638" t="s">
        <v>42</v>
      </c>
      <c r="E638" t="s">
        <v>18</v>
      </c>
      <c r="F638" t="s">
        <v>98</v>
      </c>
      <c r="G638" t="s">
        <v>67</v>
      </c>
      <c r="H638">
        <v>131612</v>
      </c>
    </row>
    <row r="639" spans="4:8" x14ac:dyDescent="0.35">
      <c r="D639" t="s">
        <v>42</v>
      </c>
      <c r="E639" t="s">
        <v>27</v>
      </c>
      <c r="F639" t="s">
        <v>98</v>
      </c>
      <c r="G639" t="s">
        <v>67</v>
      </c>
      <c r="H639">
        <v>19929</v>
      </c>
    </row>
    <row r="640" spans="4:8" x14ac:dyDescent="0.35">
      <c r="D640" t="s">
        <v>42</v>
      </c>
      <c r="E640" t="s">
        <v>28</v>
      </c>
      <c r="F640" t="s">
        <v>98</v>
      </c>
      <c r="G640" t="s">
        <v>67</v>
      </c>
      <c r="H640">
        <v>11807</v>
      </c>
    </row>
    <row r="641" spans="4:8" x14ac:dyDescent="0.35">
      <c r="D641" t="s">
        <v>42</v>
      </c>
      <c r="E641" t="s">
        <v>19</v>
      </c>
      <c r="F641" t="s">
        <v>98</v>
      </c>
      <c r="G641" t="s">
        <v>67</v>
      </c>
      <c r="H641">
        <v>31461</v>
      </c>
    </row>
    <row r="642" spans="4:8" x14ac:dyDescent="0.35">
      <c r="D642" t="s">
        <v>42</v>
      </c>
      <c r="E642" t="s">
        <v>20</v>
      </c>
      <c r="F642" t="s">
        <v>98</v>
      </c>
      <c r="G642" t="s">
        <v>67</v>
      </c>
      <c r="H642">
        <v>5116</v>
      </c>
    </row>
    <row r="643" spans="4:8" x14ac:dyDescent="0.35">
      <c r="D643" t="s">
        <v>42</v>
      </c>
      <c r="E643" t="s">
        <v>29</v>
      </c>
      <c r="F643" t="s">
        <v>98</v>
      </c>
      <c r="G643" t="s">
        <v>67</v>
      </c>
      <c r="H643">
        <v>39270</v>
      </c>
    </row>
    <row r="644" spans="4:8" x14ac:dyDescent="0.35">
      <c r="D644" t="s">
        <v>42</v>
      </c>
      <c r="E644" t="s">
        <v>21</v>
      </c>
      <c r="F644" t="s">
        <v>98</v>
      </c>
      <c r="G644" t="s">
        <v>67</v>
      </c>
      <c r="H644">
        <v>10708</v>
      </c>
    </row>
    <row r="645" spans="4:8" x14ac:dyDescent="0.35">
      <c r="D645" t="s">
        <v>42</v>
      </c>
      <c r="E645" t="s">
        <v>22</v>
      </c>
      <c r="F645" t="s">
        <v>98</v>
      </c>
      <c r="G645" t="s">
        <v>67</v>
      </c>
      <c r="H645">
        <v>370622</v>
      </c>
    </row>
    <row r="646" spans="4:8" x14ac:dyDescent="0.35">
      <c r="D646" t="s">
        <v>42</v>
      </c>
      <c r="E646" t="s">
        <v>23</v>
      </c>
      <c r="F646" t="s">
        <v>98</v>
      </c>
      <c r="G646" t="s">
        <v>67</v>
      </c>
      <c r="H646">
        <v>299200</v>
      </c>
    </row>
    <row r="647" spans="4:8" x14ac:dyDescent="0.35">
      <c r="D647" t="s">
        <v>42</v>
      </c>
      <c r="E647" t="s">
        <v>24</v>
      </c>
      <c r="F647" t="s">
        <v>98</v>
      </c>
      <c r="G647" t="s">
        <v>67</v>
      </c>
      <c r="H647">
        <v>151248</v>
      </c>
    </row>
    <row r="648" spans="4:8" x14ac:dyDescent="0.35">
      <c r="D648" t="s">
        <v>42</v>
      </c>
      <c r="E648" t="s">
        <v>25</v>
      </c>
      <c r="F648" t="s">
        <v>98</v>
      </c>
      <c r="G648" t="s">
        <v>67</v>
      </c>
      <c r="H648">
        <v>192718</v>
      </c>
    </row>
    <row r="649" spans="4:8" x14ac:dyDescent="0.35">
      <c r="D649" t="s">
        <v>42</v>
      </c>
      <c r="E649" t="s">
        <v>30</v>
      </c>
      <c r="F649" t="s">
        <v>98</v>
      </c>
      <c r="G649" t="s">
        <v>67</v>
      </c>
      <c r="H649">
        <v>23220</v>
      </c>
    </row>
    <row r="650" spans="4:8" x14ac:dyDescent="0.35">
      <c r="D650" t="s">
        <v>42</v>
      </c>
      <c r="E650" t="s">
        <v>26</v>
      </c>
      <c r="F650" t="s">
        <v>98</v>
      </c>
      <c r="G650" t="s">
        <v>67</v>
      </c>
      <c r="H650">
        <v>50351</v>
      </c>
    </row>
    <row r="651" spans="4:8" x14ac:dyDescent="0.35">
      <c r="D651" t="s">
        <v>42</v>
      </c>
      <c r="E651" t="s">
        <v>31</v>
      </c>
      <c r="F651" t="s">
        <v>98</v>
      </c>
      <c r="G651" t="s">
        <v>67</v>
      </c>
      <c r="H651">
        <v>39907</v>
      </c>
    </row>
    <row r="652" spans="4:8" x14ac:dyDescent="0.35">
      <c r="D652" t="s">
        <v>42</v>
      </c>
      <c r="E652" t="s">
        <v>32</v>
      </c>
      <c r="F652" t="s">
        <v>98</v>
      </c>
      <c r="G652" t="s">
        <v>67</v>
      </c>
      <c r="H652">
        <v>38937</v>
      </c>
    </row>
    <row r="653" spans="4:8" x14ac:dyDescent="0.35">
      <c r="D653" t="s">
        <v>41</v>
      </c>
      <c r="E653" t="s">
        <v>82</v>
      </c>
      <c r="F653" t="s">
        <v>98</v>
      </c>
      <c r="G653" t="s">
        <v>67</v>
      </c>
      <c r="H653">
        <v>552653</v>
      </c>
    </row>
    <row r="654" spans="4:8" x14ac:dyDescent="0.35">
      <c r="D654" t="s">
        <v>41</v>
      </c>
      <c r="E654" t="s">
        <v>2</v>
      </c>
      <c r="F654" t="s">
        <v>98</v>
      </c>
      <c r="G654" t="s">
        <v>67</v>
      </c>
      <c r="H654">
        <v>875342</v>
      </c>
    </row>
    <row r="655" spans="4:8" x14ac:dyDescent="0.35">
      <c r="D655" t="s">
        <v>0</v>
      </c>
      <c r="E655" t="s">
        <v>1</v>
      </c>
      <c r="F655" t="s">
        <v>98</v>
      </c>
      <c r="G655" t="s">
        <v>74</v>
      </c>
      <c r="H655">
        <v>98</v>
      </c>
    </row>
    <row r="656" spans="4:8" x14ac:dyDescent="0.35">
      <c r="D656" t="s">
        <v>0</v>
      </c>
      <c r="E656" t="s">
        <v>9</v>
      </c>
      <c r="F656" t="s">
        <v>98</v>
      </c>
      <c r="G656" t="s">
        <v>74</v>
      </c>
    </row>
    <row r="657" spans="4:8" x14ac:dyDescent="0.35">
      <c r="D657" t="s">
        <v>0</v>
      </c>
      <c r="E657" t="s">
        <v>11</v>
      </c>
      <c r="F657" t="s">
        <v>98</v>
      </c>
      <c r="G657" t="s">
        <v>74</v>
      </c>
    </row>
    <row r="658" spans="4:8" x14ac:dyDescent="0.35">
      <c r="D658" t="s">
        <v>0</v>
      </c>
      <c r="E658" t="s">
        <v>3</v>
      </c>
      <c r="F658" t="s">
        <v>98</v>
      </c>
      <c r="G658" t="s">
        <v>74</v>
      </c>
      <c r="H658">
        <v>10584</v>
      </c>
    </row>
    <row r="659" spans="4:8" x14ac:dyDescent="0.35">
      <c r="D659" t="s">
        <v>0</v>
      </c>
      <c r="E659" t="s">
        <v>12</v>
      </c>
      <c r="F659" t="s">
        <v>98</v>
      </c>
      <c r="G659" t="s">
        <v>74</v>
      </c>
    </row>
    <row r="660" spans="4:8" x14ac:dyDescent="0.35">
      <c r="D660" t="s">
        <v>0</v>
      </c>
      <c r="E660" t="s">
        <v>4</v>
      </c>
      <c r="F660" t="s">
        <v>98</v>
      </c>
      <c r="G660" t="s">
        <v>74</v>
      </c>
      <c r="H660">
        <v>319</v>
      </c>
    </row>
    <row r="661" spans="4:8" x14ac:dyDescent="0.35">
      <c r="D661" t="s">
        <v>0</v>
      </c>
      <c r="E661" t="s">
        <v>5</v>
      </c>
      <c r="F661" t="s">
        <v>98</v>
      </c>
      <c r="G661" t="s">
        <v>74</v>
      </c>
      <c r="H661">
        <v>39</v>
      </c>
    </row>
    <row r="662" spans="4:8" x14ac:dyDescent="0.35">
      <c r="D662" t="s">
        <v>0</v>
      </c>
      <c r="E662" t="s">
        <v>13</v>
      </c>
      <c r="F662" t="s">
        <v>98</v>
      </c>
      <c r="G662" t="s">
        <v>74</v>
      </c>
      <c r="H662">
        <v>2939</v>
      </c>
    </row>
    <row r="663" spans="4:8" x14ac:dyDescent="0.35">
      <c r="D663" t="s">
        <v>0</v>
      </c>
      <c r="E663" t="s">
        <v>6</v>
      </c>
      <c r="F663" t="s">
        <v>98</v>
      </c>
      <c r="G663" t="s">
        <v>74</v>
      </c>
      <c r="H663">
        <v>7769</v>
      </c>
    </row>
    <row r="664" spans="4:8" x14ac:dyDescent="0.35">
      <c r="D664" t="s">
        <v>0</v>
      </c>
      <c r="E664" t="s">
        <v>14</v>
      </c>
      <c r="F664" t="s">
        <v>98</v>
      </c>
      <c r="G664" t="s">
        <v>74</v>
      </c>
    </row>
    <row r="665" spans="4:8" x14ac:dyDescent="0.35">
      <c r="D665" t="s">
        <v>0</v>
      </c>
      <c r="E665" t="s">
        <v>7</v>
      </c>
      <c r="F665" t="s">
        <v>98</v>
      </c>
      <c r="G665" t="s">
        <v>74</v>
      </c>
    </row>
    <row r="666" spans="4:8" x14ac:dyDescent="0.35">
      <c r="D666" t="s">
        <v>0</v>
      </c>
      <c r="E666" t="s">
        <v>15</v>
      </c>
      <c r="F666" t="s">
        <v>98</v>
      </c>
      <c r="G666" t="s">
        <v>74</v>
      </c>
    </row>
    <row r="667" spans="4:8" x14ac:dyDescent="0.35">
      <c r="D667" t="s">
        <v>0</v>
      </c>
      <c r="E667" t="s">
        <v>8</v>
      </c>
      <c r="F667" t="s">
        <v>98</v>
      </c>
      <c r="G667" t="s">
        <v>74</v>
      </c>
    </row>
    <row r="668" spans="4:8" x14ac:dyDescent="0.35">
      <c r="D668" t="s">
        <v>0</v>
      </c>
      <c r="E668" t="s">
        <v>16</v>
      </c>
      <c r="F668" t="s">
        <v>98</v>
      </c>
      <c r="G668" t="s">
        <v>74</v>
      </c>
    </row>
    <row r="669" spans="4:8" x14ac:dyDescent="0.35">
      <c r="D669" t="s">
        <v>83</v>
      </c>
      <c r="E669" t="s">
        <v>38</v>
      </c>
      <c r="F669" t="s">
        <v>98</v>
      </c>
      <c r="G669" t="s">
        <v>74</v>
      </c>
      <c r="H669">
        <v>21748</v>
      </c>
    </row>
    <row r="670" spans="4:8" x14ac:dyDescent="0.35">
      <c r="D670" t="s">
        <v>42</v>
      </c>
      <c r="E670" t="s">
        <v>17</v>
      </c>
      <c r="F670" t="s">
        <v>98</v>
      </c>
      <c r="G670" t="s">
        <v>74</v>
      </c>
      <c r="H670">
        <v>308</v>
      </c>
    </row>
    <row r="671" spans="4:8" x14ac:dyDescent="0.35">
      <c r="D671" t="s">
        <v>42</v>
      </c>
      <c r="E671" t="s">
        <v>18</v>
      </c>
      <c r="F671" t="s">
        <v>98</v>
      </c>
      <c r="G671" t="s">
        <v>74</v>
      </c>
      <c r="H671">
        <v>4013</v>
      </c>
    </row>
    <row r="672" spans="4:8" x14ac:dyDescent="0.35">
      <c r="D672" t="s">
        <v>42</v>
      </c>
      <c r="E672" t="s">
        <v>27</v>
      </c>
      <c r="F672" t="s">
        <v>98</v>
      </c>
      <c r="G672" t="s">
        <v>74</v>
      </c>
    </row>
    <row r="673" spans="4:8" x14ac:dyDescent="0.35">
      <c r="D673" t="s">
        <v>42</v>
      </c>
      <c r="E673" t="s">
        <v>28</v>
      </c>
      <c r="F673" t="s">
        <v>98</v>
      </c>
      <c r="G673" t="s">
        <v>74</v>
      </c>
    </row>
    <row r="674" spans="4:8" x14ac:dyDescent="0.35">
      <c r="D674" t="s">
        <v>42</v>
      </c>
      <c r="E674" t="s">
        <v>19</v>
      </c>
      <c r="F674" t="s">
        <v>98</v>
      </c>
      <c r="G674" t="s">
        <v>74</v>
      </c>
      <c r="H674">
        <v>820</v>
      </c>
    </row>
    <row r="675" spans="4:8" x14ac:dyDescent="0.35">
      <c r="D675" t="s">
        <v>42</v>
      </c>
      <c r="E675" t="s">
        <v>20</v>
      </c>
      <c r="F675" t="s">
        <v>98</v>
      </c>
      <c r="G675" t="s">
        <v>74</v>
      </c>
    </row>
    <row r="676" spans="4:8" x14ac:dyDescent="0.35">
      <c r="D676" t="s">
        <v>42</v>
      </c>
      <c r="E676" t="s">
        <v>29</v>
      </c>
      <c r="F676" t="s">
        <v>98</v>
      </c>
      <c r="G676" t="s">
        <v>74</v>
      </c>
    </row>
    <row r="677" spans="4:8" x14ac:dyDescent="0.35">
      <c r="D677" t="s">
        <v>42</v>
      </c>
      <c r="E677" t="s">
        <v>21</v>
      </c>
      <c r="F677" t="s">
        <v>98</v>
      </c>
      <c r="G677" t="s">
        <v>74</v>
      </c>
    </row>
    <row r="678" spans="4:8" x14ac:dyDescent="0.35">
      <c r="D678" t="s">
        <v>42</v>
      </c>
      <c r="E678" t="s">
        <v>22</v>
      </c>
      <c r="F678" t="s">
        <v>98</v>
      </c>
      <c r="G678" t="s">
        <v>74</v>
      </c>
      <c r="H678">
        <v>2922</v>
      </c>
    </row>
    <row r="679" spans="4:8" x14ac:dyDescent="0.35">
      <c r="D679" t="s">
        <v>42</v>
      </c>
      <c r="E679" t="s">
        <v>23</v>
      </c>
      <c r="F679" t="s">
        <v>98</v>
      </c>
      <c r="G679" t="s">
        <v>74</v>
      </c>
      <c r="H679">
        <v>9592</v>
      </c>
    </row>
    <row r="680" spans="4:8" x14ac:dyDescent="0.35">
      <c r="D680" t="s">
        <v>42</v>
      </c>
      <c r="E680" t="s">
        <v>24</v>
      </c>
      <c r="F680" t="s">
        <v>98</v>
      </c>
      <c r="G680" t="s">
        <v>74</v>
      </c>
      <c r="H680">
        <v>1147</v>
      </c>
    </row>
    <row r="681" spans="4:8" x14ac:dyDescent="0.35">
      <c r="D681" t="s">
        <v>42</v>
      </c>
      <c r="E681" t="s">
        <v>25</v>
      </c>
      <c r="F681" t="s">
        <v>98</v>
      </c>
      <c r="G681" t="s">
        <v>74</v>
      </c>
      <c r="H681">
        <v>2922</v>
      </c>
    </row>
    <row r="682" spans="4:8" x14ac:dyDescent="0.35">
      <c r="D682" t="s">
        <v>42</v>
      </c>
      <c r="E682" t="s">
        <v>30</v>
      </c>
      <c r="F682" t="s">
        <v>98</v>
      </c>
      <c r="G682" t="s">
        <v>74</v>
      </c>
    </row>
    <row r="683" spans="4:8" x14ac:dyDescent="0.35">
      <c r="D683" t="s">
        <v>42</v>
      </c>
      <c r="E683" t="s">
        <v>26</v>
      </c>
      <c r="F683" t="s">
        <v>98</v>
      </c>
      <c r="G683" t="s">
        <v>74</v>
      </c>
      <c r="H683">
        <v>24</v>
      </c>
    </row>
    <row r="684" spans="4:8" x14ac:dyDescent="0.35">
      <c r="D684" t="s">
        <v>42</v>
      </c>
      <c r="E684" t="s">
        <v>31</v>
      </c>
      <c r="F684" t="s">
        <v>98</v>
      </c>
      <c r="G684" t="s">
        <v>74</v>
      </c>
    </row>
    <row r="685" spans="4:8" x14ac:dyDescent="0.35">
      <c r="D685" t="s">
        <v>42</v>
      </c>
      <c r="E685" t="s">
        <v>32</v>
      </c>
      <c r="F685" t="s">
        <v>98</v>
      </c>
      <c r="G685" t="s">
        <v>74</v>
      </c>
    </row>
    <row r="686" spans="4:8" x14ac:dyDescent="0.35">
      <c r="D686" t="s">
        <v>41</v>
      </c>
      <c r="E686" t="s">
        <v>82</v>
      </c>
      <c r="F686" t="s">
        <v>98</v>
      </c>
      <c r="G686" t="s">
        <v>74</v>
      </c>
      <c r="H686">
        <v>2939</v>
      </c>
    </row>
    <row r="687" spans="4:8" x14ac:dyDescent="0.35">
      <c r="D687" t="s">
        <v>41</v>
      </c>
      <c r="E687" t="s">
        <v>2</v>
      </c>
      <c r="F687" t="s">
        <v>98</v>
      </c>
      <c r="G687" t="s">
        <v>74</v>
      </c>
      <c r="H687">
        <v>18810</v>
      </c>
    </row>
    <row r="688" spans="4:8" x14ac:dyDescent="0.35">
      <c r="D688" t="s">
        <v>0</v>
      </c>
      <c r="E688" t="s">
        <v>1</v>
      </c>
      <c r="F688" t="s">
        <v>98</v>
      </c>
      <c r="G688" t="s">
        <v>75</v>
      </c>
      <c r="H688">
        <v>85055</v>
      </c>
    </row>
    <row r="689" spans="4:8" x14ac:dyDescent="0.35">
      <c r="D689" t="s">
        <v>0</v>
      </c>
      <c r="E689" t="s">
        <v>9</v>
      </c>
      <c r="F689" t="s">
        <v>98</v>
      </c>
      <c r="G689" t="s">
        <v>75</v>
      </c>
    </row>
    <row r="690" spans="4:8" x14ac:dyDescent="0.35">
      <c r="D690" t="s">
        <v>0</v>
      </c>
      <c r="E690" t="s">
        <v>11</v>
      </c>
      <c r="F690" t="s">
        <v>98</v>
      </c>
      <c r="G690" t="s">
        <v>75</v>
      </c>
      <c r="H690">
        <v>22961</v>
      </c>
    </row>
    <row r="691" spans="4:8" x14ac:dyDescent="0.35">
      <c r="D691" t="s">
        <v>0</v>
      </c>
      <c r="E691" t="s">
        <v>3</v>
      </c>
      <c r="F691" t="s">
        <v>98</v>
      </c>
      <c r="G691" t="s">
        <v>75</v>
      </c>
      <c r="H691">
        <v>108682</v>
      </c>
    </row>
    <row r="692" spans="4:8" x14ac:dyDescent="0.35">
      <c r="D692" t="s">
        <v>0</v>
      </c>
      <c r="E692" t="s">
        <v>12</v>
      </c>
      <c r="F692" t="s">
        <v>98</v>
      </c>
      <c r="G692" t="s">
        <v>75</v>
      </c>
      <c r="H692">
        <v>24507</v>
      </c>
    </row>
    <row r="693" spans="4:8" x14ac:dyDescent="0.35">
      <c r="D693" t="s">
        <v>0</v>
      </c>
      <c r="E693" t="s">
        <v>4</v>
      </c>
      <c r="F693" t="s">
        <v>98</v>
      </c>
      <c r="G693" t="s">
        <v>75</v>
      </c>
      <c r="H693">
        <v>367511</v>
      </c>
    </row>
    <row r="694" spans="4:8" x14ac:dyDescent="0.35">
      <c r="D694" t="s">
        <v>0</v>
      </c>
      <c r="E694" t="s">
        <v>5</v>
      </c>
      <c r="F694" t="s">
        <v>98</v>
      </c>
      <c r="G694" t="s">
        <v>75</v>
      </c>
      <c r="H694">
        <v>117249</v>
      </c>
    </row>
    <row r="695" spans="4:8" x14ac:dyDescent="0.35">
      <c r="D695" t="s">
        <v>0</v>
      </c>
      <c r="E695" t="s">
        <v>13</v>
      </c>
      <c r="F695" t="s">
        <v>98</v>
      </c>
      <c r="G695" t="s">
        <v>75</v>
      </c>
      <c r="H695">
        <v>72859</v>
      </c>
    </row>
    <row r="696" spans="4:8" x14ac:dyDescent="0.35">
      <c r="D696" t="s">
        <v>0</v>
      </c>
      <c r="E696" t="s">
        <v>6</v>
      </c>
      <c r="F696" t="s">
        <v>98</v>
      </c>
      <c r="G696" t="s">
        <v>75</v>
      </c>
      <c r="H696">
        <v>128381</v>
      </c>
    </row>
    <row r="697" spans="4:8" x14ac:dyDescent="0.35">
      <c r="D697" t="s">
        <v>0</v>
      </c>
      <c r="E697" t="s">
        <v>14</v>
      </c>
      <c r="F697" t="s">
        <v>98</v>
      </c>
      <c r="G697" t="s">
        <v>75</v>
      </c>
      <c r="H697">
        <v>120206</v>
      </c>
    </row>
    <row r="698" spans="4:8" x14ac:dyDescent="0.35">
      <c r="D698" t="s">
        <v>0</v>
      </c>
      <c r="E698" t="s">
        <v>7</v>
      </c>
      <c r="F698" t="s">
        <v>98</v>
      </c>
      <c r="G698" t="s">
        <v>75</v>
      </c>
      <c r="H698">
        <v>17789</v>
      </c>
    </row>
    <row r="699" spans="4:8" x14ac:dyDescent="0.35">
      <c r="D699" t="s">
        <v>0</v>
      </c>
      <c r="E699" t="s">
        <v>15</v>
      </c>
      <c r="F699" t="s">
        <v>98</v>
      </c>
      <c r="G699" t="s">
        <v>75</v>
      </c>
      <c r="H699">
        <v>106557</v>
      </c>
    </row>
    <row r="700" spans="4:8" x14ac:dyDescent="0.35">
      <c r="D700" t="s">
        <v>0</v>
      </c>
      <c r="E700" t="s">
        <v>8</v>
      </c>
      <c r="F700" t="s">
        <v>98</v>
      </c>
      <c r="G700" t="s">
        <v>75</v>
      </c>
      <c r="H700">
        <v>38805</v>
      </c>
    </row>
    <row r="701" spans="4:8" x14ac:dyDescent="0.35">
      <c r="D701" t="s">
        <v>0</v>
      </c>
      <c r="E701" t="s">
        <v>16</v>
      </c>
      <c r="F701" t="s">
        <v>98</v>
      </c>
      <c r="G701" t="s">
        <v>75</v>
      </c>
      <c r="H701">
        <v>19046</v>
      </c>
    </row>
    <row r="702" spans="4:8" x14ac:dyDescent="0.35">
      <c r="D702" t="s">
        <v>83</v>
      </c>
      <c r="E702" t="s">
        <v>38</v>
      </c>
      <c r="F702" t="s">
        <v>98</v>
      </c>
      <c r="G702" t="s">
        <v>75</v>
      </c>
      <c r="H702">
        <v>1229608</v>
      </c>
    </row>
    <row r="703" spans="4:8" x14ac:dyDescent="0.35">
      <c r="D703" t="s">
        <v>42</v>
      </c>
      <c r="E703" t="s">
        <v>17</v>
      </c>
      <c r="F703" t="s">
        <v>98</v>
      </c>
      <c r="G703" t="s">
        <v>75</v>
      </c>
      <c r="H703">
        <v>133556</v>
      </c>
    </row>
    <row r="704" spans="4:8" x14ac:dyDescent="0.35">
      <c r="D704" t="s">
        <v>42</v>
      </c>
      <c r="E704" t="s">
        <v>18</v>
      </c>
      <c r="F704" t="s">
        <v>98</v>
      </c>
      <c r="G704" t="s">
        <v>75</v>
      </c>
      <c r="H704">
        <v>53472</v>
      </c>
    </row>
    <row r="705" spans="4:8" x14ac:dyDescent="0.35">
      <c r="D705" t="s">
        <v>42</v>
      </c>
      <c r="E705" t="s">
        <v>27</v>
      </c>
      <c r="F705" t="s">
        <v>98</v>
      </c>
      <c r="G705" t="s">
        <v>75</v>
      </c>
      <c r="H705">
        <v>22275</v>
      </c>
    </row>
    <row r="706" spans="4:8" x14ac:dyDescent="0.35">
      <c r="D706" t="s">
        <v>42</v>
      </c>
      <c r="E706" t="s">
        <v>28</v>
      </c>
      <c r="F706" t="s">
        <v>98</v>
      </c>
      <c r="G706" t="s">
        <v>75</v>
      </c>
      <c r="H706">
        <v>28805</v>
      </c>
    </row>
    <row r="707" spans="4:8" x14ac:dyDescent="0.35">
      <c r="D707" t="s">
        <v>42</v>
      </c>
      <c r="E707" t="s">
        <v>19</v>
      </c>
      <c r="F707" t="s">
        <v>98</v>
      </c>
      <c r="G707" t="s">
        <v>75</v>
      </c>
      <c r="H707">
        <v>30259</v>
      </c>
    </row>
    <row r="708" spans="4:8" x14ac:dyDescent="0.35">
      <c r="D708" t="s">
        <v>42</v>
      </c>
      <c r="E708" t="s">
        <v>20</v>
      </c>
      <c r="F708" t="s">
        <v>98</v>
      </c>
      <c r="G708" t="s">
        <v>75</v>
      </c>
      <c r="H708">
        <v>6647</v>
      </c>
    </row>
    <row r="709" spans="4:8" x14ac:dyDescent="0.35">
      <c r="D709" t="s">
        <v>42</v>
      </c>
      <c r="E709" t="s">
        <v>29</v>
      </c>
      <c r="F709" t="s">
        <v>98</v>
      </c>
      <c r="G709" t="s">
        <v>75</v>
      </c>
      <c r="H709">
        <v>100942</v>
      </c>
    </row>
    <row r="710" spans="4:8" x14ac:dyDescent="0.35">
      <c r="D710" t="s">
        <v>42</v>
      </c>
      <c r="E710" t="s">
        <v>21</v>
      </c>
      <c r="F710" t="s">
        <v>98</v>
      </c>
      <c r="G710" t="s">
        <v>75</v>
      </c>
      <c r="H710">
        <v>53195</v>
      </c>
    </row>
    <row r="711" spans="4:8" x14ac:dyDescent="0.35">
      <c r="D711" t="s">
        <v>42</v>
      </c>
      <c r="E711" t="s">
        <v>22</v>
      </c>
      <c r="F711" t="s">
        <v>98</v>
      </c>
      <c r="G711" t="s">
        <v>75</v>
      </c>
      <c r="H711">
        <v>174240</v>
      </c>
    </row>
    <row r="712" spans="4:8" x14ac:dyDescent="0.35">
      <c r="D712" t="s">
        <v>42</v>
      </c>
      <c r="E712" t="s">
        <v>23</v>
      </c>
      <c r="F712" t="s">
        <v>98</v>
      </c>
      <c r="G712" t="s">
        <v>75</v>
      </c>
      <c r="H712">
        <v>482594</v>
      </c>
    </row>
    <row r="713" spans="4:8" x14ac:dyDescent="0.35">
      <c r="D713" t="s">
        <v>42</v>
      </c>
      <c r="E713" t="s">
        <v>24</v>
      </c>
      <c r="F713" t="s">
        <v>98</v>
      </c>
      <c r="G713" t="s">
        <v>75</v>
      </c>
      <c r="H713">
        <v>17345</v>
      </c>
    </row>
    <row r="714" spans="4:8" x14ac:dyDescent="0.35">
      <c r="D714" t="s">
        <v>42</v>
      </c>
      <c r="E714" t="s">
        <v>25</v>
      </c>
      <c r="F714" t="s">
        <v>98</v>
      </c>
      <c r="G714" t="s">
        <v>75</v>
      </c>
      <c r="H714">
        <v>32566</v>
      </c>
    </row>
    <row r="715" spans="4:8" x14ac:dyDescent="0.35">
      <c r="D715" t="s">
        <v>42</v>
      </c>
      <c r="E715" t="s">
        <v>30</v>
      </c>
      <c r="F715" t="s">
        <v>98</v>
      </c>
      <c r="G715" t="s">
        <v>75</v>
      </c>
      <c r="H715">
        <v>2353</v>
      </c>
    </row>
    <row r="716" spans="4:8" x14ac:dyDescent="0.35">
      <c r="D716" t="s">
        <v>42</v>
      </c>
      <c r="E716" t="s">
        <v>26</v>
      </c>
      <c r="F716" t="s">
        <v>98</v>
      </c>
      <c r="G716" t="s">
        <v>75</v>
      </c>
      <c r="H716">
        <v>60353</v>
      </c>
    </row>
    <row r="717" spans="4:8" x14ac:dyDescent="0.35">
      <c r="D717" t="s">
        <v>42</v>
      </c>
      <c r="E717" t="s">
        <v>31</v>
      </c>
      <c r="F717" t="s">
        <v>98</v>
      </c>
      <c r="G717" t="s">
        <v>75</v>
      </c>
      <c r="H717">
        <v>19103</v>
      </c>
    </row>
    <row r="718" spans="4:8" x14ac:dyDescent="0.35">
      <c r="D718" t="s">
        <v>42</v>
      </c>
      <c r="E718" t="s">
        <v>32</v>
      </c>
      <c r="F718" t="s">
        <v>98</v>
      </c>
      <c r="G718" t="s">
        <v>75</v>
      </c>
      <c r="H718">
        <v>11904</v>
      </c>
    </row>
    <row r="719" spans="4:8" x14ac:dyDescent="0.35">
      <c r="D719" t="s">
        <v>41</v>
      </c>
      <c r="E719" t="s">
        <v>82</v>
      </c>
      <c r="F719" t="s">
        <v>98</v>
      </c>
      <c r="G719" t="s">
        <v>75</v>
      </c>
      <c r="H719">
        <v>366137</v>
      </c>
    </row>
    <row r="720" spans="4:8" x14ac:dyDescent="0.35">
      <c r="D720" t="s">
        <v>41</v>
      </c>
      <c r="E720" t="s">
        <v>2</v>
      </c>
      <c r="F720" t="s">
        <v>98</v>
      </c>
      <c r="G720" t="s">
        <v>75</v>
      </c>
      <c r="H720">
        <v>863471</v>
      </c>
    </row>
    <row r="721" spans="4:8" x14ac:dyDescent="0.35">
      <c r="D721" t="s">
        <v>0</v>
      </c>
      <c r="E721" t="s">
        <v>1</v>
      </c>
      <c r="F721" t="s">
        <v>98</v>
      </c>
      <c r="G721" t="s">
        <v>99</v>
      </c>
      <c r="H721">
        <v>14217</v>
      </c>
    </row>
    <row r="722" spans="4:8" x14ac:dyDescent="0.35">
      <c r="D722" t="s">
        <v>0</v>
      </c>
      <c r="E722" t="s">
        <v>9</v>
      </c>
      <c r="F722" t="s">
        <v>98</v>
      </c>
      <c r="G722" t="s">
        <v>99</v>
      </c>
    </row>
    <row r="723" spans="4:8" x14ac:dyDescent="0.35">
      <c r="D723" t="s">
        <v>0</v>
      </c>
      <c r="E723" t="s">
        <v>11</v>
      </c>
      <c r="F723" t="s">
        <v>98</v>
      </c>
      <c r="G723" t="s">
        <v>99</v>
      </c>
      <c r="H723">
        <v>5663</v>
      </c>
    </row>
    <row r="724" spans="4:8" x14ac:dyDescent="0.35">
      <c r="D724" t="s">
        <v>0</v>
      </c>
      <c r="E724" t="s">
        <v>3</v>
      </c>
      <c r="F724" t="s">
        <v>98</v>
      </c>
      <c r="G724" t="s">
        <v>99</v>
      </c>
      <c r="H724">
        <v>1763</v>
      </c>
    </row>
    <row r="725" spans="4:8" x14ac:dyDescent="0.35">
      <c r="D725" t="s">
        <v>0</v>
      </c>
      <c r="E725" t="s">
        <v>12</v>
      </c>
      <c r="F725" t="s">
        <v>98</v>
      </c>
      <c r="G725" t="s">
        <v>99</v>
      </c>
      <c r="H725">
        <v>4574</v>
      </c>
    </row>
    <row r="726" spans="4:8" x14ac:dyDescent="0.35">
      <c r="D726" t="s">
        <v>0</v>
      </c>
      <c r="E726" t="s">
        <v>4</v>
      </c>
      <c r="F726" t="s">
        <v>98</v>
      </c>
      <c r="G726" t="s">
        <v>99</v>
      </c>
      <c r="H726">
        <v>722</v>
      </c>
    </row>
    <row r="727" spans="4:8" x14ac:dyDescent="0.35">
      <c r="D727" t="s">
        <v>0</v>
      </c>
      <c r="E727" t="s">
        <v>5</v>
      </c>
      <c r="F727" t="s">
        <v>98</v>
      </c>
      <c r="G727" t="s">
        <v>99</v>
      </c>
      <c r="H727">
        <v>3123</v>
      </c>
    </row>
    <row r="728" spans="4:8" x14ac:dyDescent="0.35">
      <c r="D728" t="s">
        <v>0</v>
      </c>
      <c r="E728" t="s">
        <v>13</v>
      </c>
      <c r="F728" t="s">
        <v>98</v>
      </c>
      <c r="G728" t="s">
        <v>99</v>
      </c>
      <c r="H728">
        <v>1037</v>
      </c>
    </row>
    <row r="729" spans="4:8" x14ac:dyDescent="0.35">
      <c r="D729" t="s">
        <v>0</v>
      </c>
      <c r="E729" t="s">
        <v>6</v>
      </c>
      <c r="F729" t="s">
        <v>98</v>
      </c>
      <c r="G729" t="s">
        <v>99</v>
      </c>
      <c r="H729">
        <v>3571</v>
      </c>
    </row>
    <row r="730" spans="4:8" x14ac:dyDescent="0.35">
      <c r="D730" t="s">
        <v>0</v>
      </c>
      <c r="E730" t="s">
        <v>14</v>
      </c>
      <c r="F730" t="s">
        <v>98</v>
      </c>
      <c r="G730" t="s">
        <v>99</v>
      </c>
      <c r="H730">
        <v>109488</v>
      </c>
    </row>
    <row r="731" spans="4:8" x14ac:dyDescent="0.35">
      <c r="D731" t="s">
        <v>0</v>
      </c>
      <c r="E731" t="s">
        <v>7</v>
      </c>
      <c r="F731" t="s">
        <v>98</v>
      </c>
      <c r="G731" t="s">
        <v>99</v>
      </c>
      <c r="H731">
        <v>2098</v>
      </c>
    </row>
    <row r="732" spans="4:8" x14ac:dyDescent="0.35">
      <c r="D732" t="s">
        <v>0</v>
      </c>
      <c r="E732" t="s">
        <v>15</v>
      </c>
      <c r="F732" t="s">
        <v>98</v>
      </c>
      <c r="G732" t="s">
        <v>99</v>
      </c>
      <c r="H732">
        <v>173311</v>
      </c>
    </row>
    <row r="733" spans="4:8" x14ac:dyDescent="0.35">
      <c r="D733" t="s">
        <v>0</v>
      </c>
      <c r="E733" t="s">
        <v>8</v>
      </c>
      <c r="F733" t="s">
        <v>98</v>
      </c>
      <c r="G733" t="s">
        <v>99</v>
      </c>
      <c r="H733">
        <v>147</v>
      </c>
    </row>
    <row r="734" spans="4:8" x14ac:dyDescent="0.35">
      <c r="D734" t="s">
        <v>0</v>
      </c>
      <c r="E734" t="s">
        <v>16</v>
      </c>
      <c r="F734" t="s">
        <v>98</v>
      </c>
      <c r="G734" t="s">
        <v>99</v>
      </c>
      <c r="H734">
        <v>16037</v>
      </c>
    </row>
    <row r="735" spans="4:8" x14ac:dyDescent="0.35">
      <c r="D735" t="s">
        <v>83</v>
      </c>
      <c r="E735" t="s">
        <v>38</v>
      </c>
      <c r="F735" t="s">
        <v>98</v>
      </c>
      <c r="G735" t="s">
        <v>99</v>
      </c>
      <c r="H735">
        <v>335751</v>
      </c>
    </row>
    <row r="736" spans="4:8" x14ac:dyDescent="0.35">
      <c r="D736" t="s">
        <v>42</v>
      </c>
      <c r="E736" t="s">
        <v>17</v>
      </c>
      <c r="F736" t="s">
        <v>98</v>
      </c>
      <c r="G736" t="s">
        <v>99</v>
      </c>
      <c r="H736">
        <v>576</v>
      </c>
    </row>
    <row r="737" spans="4:8" x14ac:dyDescent="0.35">
      <c r="D737" t="s">
        <v>42</v>
      </c>
      <c r="E737" t="s">
        <v>18</v>
      </c>
      <c r="F737" t="s">
        <v>98</v>
      </c>
      <c r="G737" t="s">
        <v>99</v>
      </c>
      <c r="H737">
        <v>452</v>
      </c>
    </row>
    <row r="738" spans="4:8" x14ac:dyDescent="0.35">
      <c r="D738" t="s">
        <v>42</v>
      </c>
      <c r="E738" t="s">
        <v>27</v>
      </c>
      <c r="F738" t="s">
        <v>98</v>
      </c>
      <c r="G738" t="s">
        <v>99</v>
      </c>
      <c r="H738">
        <v>581</v>
      </c>
    </row>
    <row r="739" spans="4:8" x14ac:dyDescent="0.35">
      <c r="D739" t="s">
        <v>42</v>
      </c>
      <c r="E739" t="s">
        <v>28</v>
      </c>
      <c r="F739" t="s">
        <v>98</v>
      </c>
      <c r="G739" t="s">
        <v>99</v>
      </c>
      <c r="H739">
        <v>173223</v>
      </c>
    </row>
    <row r="740" spans="4:8" x14ac:dyDescent="0.35">
      <c r="D740" t="s">
        <v>42</v>
      </c>
      <c r="E740" t="s">
        <v>19</v>
      </c>
      <c r="F740" t="s">
        <v>98</v>
      </c>
      <c r="G740" t="s">
        <v>99</v>
      </c>
      <c r="H740">
        <v>239</v>
      </c>
    </row>
    <row r="741" spans="4:8" x14ac:dyDescent="0.35">
      <c r="D741" t="s">
        <v>42</v>
      </c>
      <c r="E741" t="s">
        <v>20</v>
      </c>
      <c r="F741" t="s">
        <v>98</v>
      </c>
      <c r="G741" t="s">
        <v>99</v>
      </c>
      <c r="H741">
        <v>728</v>
      </c>
    </row>
    <row r="742" spans="4:8" x14ac:dyDescent="0.35">
      <c r="D742" t="s">
        <v>42</v>
      </c>
      <c r="E742" t="s">
        <v>29</v>
      </c>
      <c r="F742" t="s">
        <v>98</v>
      </c>
      <c r="G742" t="s">
        <v>99</v>
      </c>
      <c r="H742">
        <v>4622</v>
      </c>
    </row>
    <row r="743" spans="4:8" x14ac:dyDescent="0.35">
      <c r="D743" t="s">
        <v>42</v>
      </c>
      <c r="E743" t="s">
        <v>21</v>
      </c>
      <c r="F743" t="s">
        <v>98</v>
      </c>
      <c r="G743" t="s">
        <v>99</v>
      </c>
      <c r="H743">
        <v>40182</v>
      </c>
    </row>
    <row r="744" spans="4:8" x14ac:dyDescent="0.35">
      <c r="D744" t="s">
        <v>42</v>
      </c>
      <c r="E744" t="s">
        <v>22</v>
      </c>
      <c r="F744" t="s">
        <v>98</v>
      </c>
      <c r="G744" t="s">
        <v>99</v>
      </c>
      <c r="H744">
        <v>11788</v>
      </c>
    </row>
    <row r="745" spans="4:8" x14ac:dyDescent="0.35">
      <c r="D745" t="s">
        <v>42</v>
      </c>
      <c r="E745" t="s">
        <v>23</v>
      </c>
      <c r="F745" t="s">
        <v>98</v>
      </c>
      <c r="G745" t="s">
        <v>99</v>
      </c>
      <c r="H745">
        <v>13498</v>
      </c>
    </row>
    <row r="746" spans="4:8" x14ac:dyDescent="0.35">
      <c r="D746" t="s">
        <v>42</v>
      </c>
      <c r="E746" t="s">
        <v>24</v>
      </c>
      <c r="F746" t="s">
        <v>98</v>
      </c>
      <c r="G746" t="s">
        <v>99</v>
      </c>
      <c r="H746">
        <v>5332</v>
      </c>
    </row>
    <row r="747" spans="4:8" x14ac:dyDescent="0.35">
      <c r="D747" t="s">
        <v>42</v>
      </c>
      <c r="E747" t="s">
        <v>25</v>
      </c>
      <c r="F747" t="s">
        <v>98</v>
      </c>
      <c r="G747" t="s">
        <v>99</v>
      </c>
      <c r="H747">
        <v>44194</v>
      </c>
    </row>
    <row r="748" spans="4:8" x14ac:dyDescent="0.35">
      <c r="D748" t="s">
        <v>42</v>
      </c>
      <c r="E748" t="s">
        <v>30</v>
      </c>
      <c r="F748" t="s">
        <v>98</v>
      </c>
      <c r="G748" t="s">
        <v>99</v>
      </c>
      <c r="H748">
        <v>7416</v>
      </c>
    </row>
    <row r="749" spans="4:8" x14ac:dyDescent="0.35">
      <c r="D749" t="s">
        <v>42</v>
      </c>
      <c r="E749" t="s">
        <v>26</v>
      </c>
      <c r="F749" t="s">
        <v>98</v>
      </c>
      <c r="G749" t="s">
        <v>99</v>
      </c>
      <c r="H749">
        <v>21933</v>
      </c>
    </row>
    <row r="750" spans="4:8" x14ac:dyDescent="0.35">
      <c r="D750" t="s">
        <v>42</v>
      </c>
      <c r="E750" t="s">
        <v>31</v>
      </c>
      <c r="F750" t="s">
        <v>98</v>
      </c>
      <c r="G750" t="s">
        <v>99</v>
      </c>
      <c r="H750">
        <v>3242</v>
      </c>
    </row>
    <row r="751" spans="4:8" x14ac:dyDescent="0.35">
      <c r="D751" t="s">
        <v>42</v>
      </c>
      <c r="E751" t="s">
        <v>32</v>
      </c>
      <c r="F751" t="s">
        <v>98</v>
      </c>
      <c r="G751" t="s">
        <v>99</v>
      </c>
      <c r="H751">
        <v>7744</v>
      </c>
    </row>
    <row r="752" spans="4:8" x14ac:dyDescent="0.35">
      <c r="D752" t="s">
        <v>41</v>
      </c>
      <c r="E752" t="s">
        <v>82</v>
      </c>
      <c r="F752" t="s">
        <v>98</v>
      </c>
      <c r="G752" t="s">
        <v>99</v>
      </c>
      <c r="H752">
        <v>310110</v>
      </c>
    </row>
    <row r="753" spans="4:8" x14ac:dyDescent="0.35">
      <c r="D753" t="s">
        <v>41</v>
      </c>
      <c r="E753" t="s">
        <v>2</v>
      </c>
      <c r="F753" t="s">
        <v>98</v>
      </c>
      <c r="G753" t="s">
        <v>99</v>
      </c>
      <c r="H753">
        <v>25641</v>
      </c>
    </row>
    <row r="754" spans="4:8" x14ac:dyDescent="0.35">
      <c r="D754" t="s">
        <v>0</v>
      </c>
      <c r="E754" t="s">
        <v>1</v>
      </c>
      <c r="F754" t="s">
        <v>98</v>
      </c>
      <c r="G754" t="s">
        <v>77</v>
      </c>
      <c r="H754">
        <v>19</v>
      </c>
    </row>
    <row r="755" spans="4:8" x14ac:dyDescent="0.35">
      <c r="D755" t="s">
        <v>0</v>
      </c>
      <c r="E755" t="s">
        <v>9</v>
      </c>
      <c r="F755" t="s">
        <v>98</v>
      </c>
      <c r="G755" t="s">
        <v>77</v>
      </c>
    </row>
    <row r="756" spans="4:8" x14ac:dyDescent="0.35">
      <c r="D756" t="s">
        <v>0</v>
      </c>
      <c r="E756" t="s">
        <v>11</v>
      </c>
      <c r="F756" t="s">
        <v>98</v>
      </c>
      <c r="G756" t="s">
        <v>77</v>
      </c>
      <c r="H756">
        <v>8007</v>
      </c>
    </row>
    <row r="757" spans="4:8" x14ac:dyDescent="0.35">
      <c r="D757" t="s">
        <v>0</v>
      </c>
      <c r="E757" t="s">
        <v>3</v>
      </c>
      <c r="F757" t="s">
        <v>98</v>
      </c>
      <c r="G757" t="s">
        <v>77</v>
      </c>
      <c r="H757">
        <v>4430</v>
      </c>
    </row>
    <row r="758" spans="4:8" x14ac:dyDescent="0.35">
      <c r="D758" t="s">
        <v>0</v>
      </c>
      <c r="E758" t="s">
        <v>12</v>
      </c>
      <c r="F758" t="s">
        <v>98</v>
      </c>
      <c r="G758" t="s">
        <v>77</v>
      </c>
      <c r="H758">
        <v>12392</v>
      </c>
    </row>
    <row r="759" spans="4:8" x14ac:dyDescent="0.35">
      <c r="D759" t="s">
        <v>0</v>
      </c>
      <c r="E759" t="s">
        <v>4</v>
      </c>
      <c r="F759" t="s">
        <v>98</v>
      </c>
      <c r="G759" t="s">
        <v>77</v>
      </c>
      <c r="H759">
        <v>29353</v>
      </c>
    </row>
    <row r="760" spans="4:8" x14ac:dyDescent="0.35">
      <c r="D760" t="s">
        <v>0</v>
      </c>
      <c r="E760" t="s">
        <v>5</v>
      </c>
      <c r="F760" t="s">
        <v>98</v>
      </c>
      <c r="G760" t="s">
        <v>77</v>
      </c>
      <c r="H760">
        <v>63692</v>
      </c>
    </row>
    <row r="761" spans="4:8" x14ac:dyDescent="0.35">
      <c r="D761" t="s">
        <v>0</v>
      </c>
      <c r="E761" t="s">
        <v>13</v>
      </c>
      <c r="F761" t="s">
        <v>98</v>
      </c>
      <c r="G761" t="s">
        <v>77</v>
      </c>
    </row>
    <row r="762" spans="4:8" x14ac:dyDescent="0.35">
      <c r="D762" t="s">
        <v>0</v>
      </c>
      <c r="E762" t="s">
        <v>6</v>
      </c>
      <c r="F762" t="s">
        <v>98</v>
      </c>
      <c r="G762" t="s">
        <v>77</v>
      </c>
      <c r="H762">
        <v>53267</v>
      </c>
    </row>
    <row r="763" spans="4:8" x14ac:dyDescent="0.35">
      <c r="D763" t="s">
        <v>0</v>
      </c>
      <c r="E763" t="s">
        <v>14</v>
      </c>
      <c r="F763" t="s">
        <v>98</v>
      </c>
      <c r="G763" t="s">
        <v>77</v>
      </c>
      <c r="H763">
        <v>11476</v>
      </c>
    </row>
    <row r="764" spans="4:8" x14ac:dyDescent="0.35">
      <c r="D764" t="s">
        <v>0</v>
      </c>
      <c r="E764" t="s">
        <v>7</v>
      </c>
      <c r="F764" t="s">
        <v>98</v>
      </c>
      <c r="G764" t="s">
        <v>77</v>
      </c>
      <c r="H764">
        <v>629</v>
      </c>
    </row>
    <row r="765" spans="4:8" x14ac:dyDescent="0.35">
      <c r="D765" t="s">
        <v>0</v>
      </c>
      <c r="E765" t="s">
        <v>15</v>
      </c>
      <c r="F765" t="s">
        <v>98</v>
      </c>
      <c r="G765" t="s">
        <v>77</v>
      </c>
      <c r="H765">
        <v>17425</v>
      </c>
    </row>
    <row r="766" spans="4:8" x14ac:dyDescent="0.35">
      <c r="D766" t="s">
        <v>0</v>
      </c>
      <c r="E766" t="s">
        <v>8</v>
      </c>
      <c r="F766" t="s">
        <v>98</v>
      </c>
      <c r="G766" t="s">
        <v>77</v>
      </c>
      <c r="H766">
        <v>8211</v>
      </c>
    </row>
    <row r="767" spans="4:8" x14ac:dyDescent="0.35">
      <c r="D767" t="s">
        <v>0</v>
      </c>
      <c r="E767" t="s">
        <v>16</v>
      </c>
      <c r="F767" t="s">
        <v>98</v>
      </c>
      <c r="G767" t="s">
        <v>77</v>
      </c>
      <c r="H767">
        <v>2016</v>
      </c>
    </row>
    <row r="768" spans="4:8" x14ac:dyDescent="0.35">
      <c r="D768" t="s">
        <v>83</v>
      </c>
      <c r="E768" t="s">
        <v>38</v>
      </c>
      <c r="F768" t="s">
        <v>98</v>
      </c>
      <c r="G768" t="s">
        <v>77</v>
      </c>
      <c r="H768">
        <v>210917</v>
      </c>
    </row>
    <row r="769" spans="4:8" x14ac:dyDescent="0.35">
      <c r="D769" t="s">
        <v>42</v>
      </c>
      <c r="E769" t="s">
        <v>17</v>
      </c>
      <c r="F769" t="s">
        <v>98</v>
      </c>
      <c r="G769" t="s">
        <v>77</v>
      </c>
      <c r="H769">
        <v>12821</v>
      </c>
    </row>
    <row r="770" spans="4:8" x14ac:dyDescent="0.35">
      <c r="D770" t="s">
        <v>42</v>
      </c>
      <c r="E770" t="s">
        <v>18</v>
      </c>
      <c r="F770" t="s">
        <v>98</v>
      </c>
      <c r="G770" t="s">
        <v>77</v>
      </c>
      <c r="H770">
        <v>161</v>
      </c>
    </row>
    <row r="771" spans="4:8" x14ac:dyDescent="0.35">
      <c r="D771" t="s">
        <v>42</v>
      </c>
      <c r="E771" t="s">
        <v>27</v>
      </c>
      <c r="F771" t="s">
        <v>98</v>
      </c>
      <c r="G771" t="s">
        <v>77</v>
      </c>
      <c r="H771">
        <v>1054</v>
      </c>
    </row>
    <row r="772" spans="4:8" x14ac:dyDescent="0.35">
      <c r="D772" t="s">
        <v>42</v>
      </c>
      <c r="E772" t="s">
        <v>28</v>
      </c>
      <c r="F772" t="s">
        <v>98</v>
      </c>
      <c r="G772" t="s">
        <v>77</v>
      </c>
      <c r="H772">
        <v>505</v>
      </c>
    </row>
    <row r="773" spans="4:8" x14ac:dyDescent="0.35">
      <c r="D773" t="s">
        <v>42</v>
      </c>
      <c r="E773" t="s">
        <v>19</v>
      </c>
      <c r="F773" t="s">
        <v>98</v>
      </c>
      <c r="G773" t="s">
        <v>77</v>
      </c>
      <c r="H773">
        <v>40595</v>
      </c>
    </row>
    <row r="774" spans="4:8" x14ac:dyDescent="0.35">
      <c r="D774" t="s">
        <v>42</v>
      </c>
      <c r="E774" t="s">
        <v>20</v>
      </c>
      <c r="F774" t="s">
        <v>98</v>
      </c>
      <c r="G774" t="s">
        <v>77</v>
      </c>
      <c r="H774">
        <v>8257</v>
      </c>
    </row>
    <row r="775" spans="4:8" x14ac:dyDescent="0.35">
      <c r="D775" t="s">
        <v>42</v>
      </c>
      <c r="E775" t="s">
        <v>29</v>
      </c>
      <c r="F775" t="s">
        <v>98</v>
      </c>
      <c r="G775" t="s">
        <v>77</v>
      </c>
      <c r="H775">
        <v>20946</v>
      </c>
    </row>
    <row r="776" spans="4:8" x14ac:dyDescent="0.35">
      <c r="D776" t="s">
        <v>42</v>
      </c>
      <c r="E776" t="s">
        <v>21</v>
      </c>
      <c r="F776" t="s">
        <v>98</v>
      </c>
      <c r="G776" t="s">
        <v>77</v>
      </c>
      <c r="H776">
        <v>794</v>
      </c>
    </row>
    <row r="777" spans="4:8" x14ac:dyDescent="0.35">
      <c r="D777" t="s">
        <v>42</v>
      </c>
      <c r="E777" t="s">
        <v>22</v>
      </c>
      <c r="F777" t="s">
        <v>98</v>
      </c>
      <c r="G777" t="s">
        <v>77</v>
      </c>
      <c r="H777">
        <v>15756</v>
      </c>
    </row>
    <row r="778" spans="4:8" x14ac:dyDescent="0.35">
      <c r="D778" t="s">
        <v>42</v>
      </c>
      <c r="E778" t="s">
        <v>23</v>
      </c>
      <c r="F778" t="s">
        <v>98</v>
      </c>
      <c r="G778" t="s">
        <v>77</v>
      </c>
      <c r="H778">
        <v>77328</v>
      </c>
    </row>
    <row r="779" spans="4:8" x14ac:dyDescent="0.35">
      <c r="D779" t="s">
        <v>42</v>
      </c>
      <c r="E779" t="s">
        <v>24</v>
      </c>
      <c r="F779" t="s">
        <v>98</v>
      </c>
      <c r="G779" t="s">
        <v>77</v>
      </c>
      <c r="H779">
        <v>9787</v>
      </c>
    </row>
    <row r="780" spans="4:8" x14ac:dyDescent="0.35">
      <c r="D780" t="s">
        <v>42</v>
      </c>
      <c r="E780" t="s">
        <v>25</v>
      </c>
      <c r="F780" t="s">
        <v>98</v>
      </c>
      <c r="G780" t="s">
        <v>77</v>
      </c>
      <c r="H780">
        <v>1133</v>
      </c>
    </row>
    <row r="781" spans="4:8" x14ac:dyDescent="0.35">
      <c r="D781" t="s">
        <v>42</v>
      </c>
      <c r="E781" t="s">
        <v>30</v>
      </c>
      <c r="F781" t="s">
        <v>98</v>
      </c>
      <c r="G781" t="s">
        <v>77</v>
      </c>
      <c r="H781">
        <v>10915</v>
      </c>
    </row>
    <row r="782" spans="4:8" x14ac:dyDescent="0.35">
      <c r="D782" t="s">
        <v>42</v>
      </c>
      <c r="E782" t="s">
        <v>26</v>
      </c>
      <c r="F782" t="s">
        <v>98</v>
      </c>
      <c r="G782" t="s">
        <v>77</v>
      </c>
      <c r="H782">
        <v>7852</v>
      </c>
    </row>
    <row r="783" spans="4:8" x14ac:dyDescent="0.35">
      <c r="D783" t="s">
        <v>42</v>
      </c>
      <c r="E783" t="s">
        <v>31</v>
      </c>
      <c r="F783" t="s">
        <v>98</v>
      </c>
      <c r="G783" t="s">
        <v>77</v>
      </c>
      <c r="H783">
        <v>2537</v>
      </c>
    </row>
    <row r="784" spans="4:8" x14ac:dyDescent="0.35">
      <c r="D784" t="s">
        <v>42</v>
      </c>
      <c r="E784" t="s">
        <v>32</v>
      </c>
      <c r="F784" t="s">
        <v>98</v>
      </c>
      <c r="G784" t="s">
        <v>77</v>
      </c>
      <c r="H784">
        <v>475</v>
      </c>
    </row>
    <row r="785" spans="4:8" x14ac:dyDescent="0.35">
      <c r="D785" t="s">
        <v>41</v>
      </c>
      <c r="E785" t="s">
        <v>82</v>
      </c>
      <c r="F785" t="s">
        <v>98</v>
      </c>
      <c r="G785" t="s">
        <v>77</v>
      </c>
      <c r="H785">
        <v>51316</v>
      </c>
    </row>
    <row r="786" spans="4:8" x14ac:dyDescent="0.35">
      <c r="D786" t="s">
        <v>41</v>
      </c>
      <c r="E786" t="s">
        <v>2</v>
      </c>
      <c r="F786" t="s">
        <v>98</v>
      </c>
      <c r="G786" t="s">
        <v>77</v>
      </c>
      <c r="H786">
        <v>159601</v>
      </c>
    </row>
    <row r="787" spans="4:8" x14ac:dyDescent="0.35">
      <c r="D787" t="s">
        <v>0</v>
      </c>
      <c r="E787" t="s">
        <v>1</v>
      </c>
      <c r="F787" t="s">
        <v>98</v>
      </c>
      <c r="G787" t="s">
        <v>78</v>
      </c>
      <c r="H787">
        <v>37957</v>
      </c>
    </row>
    <row r="788" spans="4:8" x14ac:dyDescent="0.35">
      <c r="D788" t="s">
        <v>0</v>
      </c>
      <c r="E788" t="s">
        <v>9</v>
      </c>
      <c r="F788" t="s">
        <v>98</v>
      </c>
      <c r="G788" t="s">
        <v>78</v>
      </c>
    </row>
    <row r="789" spans="4:8" x14ac:dyDescent="0.35">
      <c r="D789" t="s">
        <v>0</v>
      </c>
      <c r="E789" t="s">
        <v>11</v>
      </c>
      <c r="F789" t="s">
        <v>98</v>
      </c>
      <c r="G789" t="s">
        <v>78</v>
      </c>
      <c r="H789">
        <v>18829</v>
      </c>
    </row>
    <row r="790" spans="4:8" x14ac:dyDescent="0.35">
      <c r="D790" t="s">
        <v>0</v>
      </c>
      <c r="E790" t="s">
        <v>3</v>
      </c>
      <c r="F790" t="s">
        <v>98</v>
      </c>
      <c r="G790" t="s">
        <v>78</v>
      </c>
      <c r="H790">
        <v>101784</v>
      </c>
    </row>
    <row r="791" spans="4:8" x14ac:dyDescent="0.35">
      <c r="D791" t="s">
        <v>0</v>
      </c>
      <c r="E791" t="s">
        <v>12</v>
      </c>
      <c r="F791" t="s">
        <v>98</v>
      </c>
      <c r="G791" t="s">
        <v>78</v>
      </c>
      <c r="H791">
        <v>201544</v>
      </c>
    </row>
    <row r="792" spans="4:8" x14ac:dyDescent="0.35">
      <c r="D792" t="s">
        <v>0</v>
      </c>
      <c r="E792" t="s">
        <v>4</v>
      </c>
      <c r="F792" t="s">
        <v>98</v>
      </c>
      <c r="G792" t="s">
        <v>78</v>
      </c>
      <c r="H792">
        <v>423725</v>
      </c>
    </row>
    <row r="793" spans="4:8" x14ac:dyDescent="0.35">
      <c r="D793" t="s">
        <v>0</v>
      </c>
      <c r="E793" t="s">
        <v>5</v>
      </c>
      <c r="F793" t="s">
        <v>98</v>
      </c>
      <c r="G793" t="s">
        <v>78</v>
      </c>
      <c r="H793">
        <v>359385</v>
      </c>
    </row>
    <row r="794" spans="4:8" x14ac:dyDescent="0.35">
      <c r="D794" t="s">
        <v>0</v>
      </c>
      <c r="E794" t="s">
        <v>13</v>
      </c>
      <c r="F794" t="s">
        <v>98</v>
      </c>
      <c r="G794" t="s">
        <v>78</v>
      </c>
      <c r="H794">
        <v>47167</v>
      </c>
    </row>
    <row r="795" spans="4:8" x14ac:dyDescent="0.35">
      <c r="D795" t="s">
        <v>0</v>
      </c>
      <c r="E795" t="s">
        <v>6</v>
      </c>
      <c r="F795" t="s">
        <v>98</v>
      </c>
      <c r="G795" t="s">
        <v>78</v>
      </c>
      <c r="H795">
        <v>857341</v>
      </c>
    </row>
    <row r="796" spans="4:8" x14ac:dyDescent="0.35">
      <c r="D796" t="s">
        <v>0</v>
      </c>
      <c r="E796" t="s">
        <v>14</v>
      </c>
      <c r="F796" t="s">
        <v>98</v>
      </c>
      <c r="G796" t="s">
        <v>78</v>
      </c>
      <c r="H796">
        <v>4193</v>
      </c>
    </row>
    <row r="797" spans="4:8" x14ac:dyDescent="0.35">
      <c r="D797" t="s">
        <v>0</v>
      </c>
      <c r="E797" t="s">
        <v>7</v>
      </c>
      <c r="F797" t="s">
        <v>98</v>
      </c>
      <c r="G797" t="s">
        <v>78</v>
      </c>
      <c r="H797">
        <v>22660</v>
      </c>
    </row>
    <row r="798" spans="4:8" x14ac:dyDescent="0.35">
      <c r="D798" t="s">
        <v>0</v>
      </c>
      <c r="E798" t="s">
        <v>15</v>
      </c>
      <c r="F798" t="s">
        <v>98</v>
      </c>
      <c r="G798" t="s">
        <v>78</v>
      </c>
      <c r="H798">
        <v>917694</v>
      </c>
    </row>
    <row r="799" spans="4:8" x14ac:dyDescent="0.35">
      <c r="D799" t="s">
        <v>0</v>
      </c>
      <c r="E799" t="s">
        <v>8</v>
      </c>
      <c r="F799" t="s">
        <v>98</v>
      </c>
      <c r="G799" t="s">
        <v>78</v>
      </c>
      <c r="H799">
        <v>145884</v>
      </c>
    </row>
    <row r="800" spans="4:8" x14ac:dyDescent="0.35">
      <c r="D800" t="s">
        <v>0</v>
      </c>
      <c r="E800" t="s">
        <v>16</v>
      </c>
      <c r="F800" t="s">
        <v>98</v>
      </c>
      <c r="G800" t="s">
        <v>78</v>
      </c>
      <c r="H800">
        <v>1144</v>
      </c>
    </row>
    <row r="801" spans="4:8" x14ac:dyDescent="0.35">
      <c r="D801" t="s">
        <v>83</v>
      </c>
      <c r="E801" t="s">
        <v>38</v>
      </c>
      <c r="F801" t="s">
        <v>98</v>
      </c>
      <c r="G801" t="s">
        <v>78</v>
      </c>
      <c r="H801">
        <v>3139308</v>
      </c>
    </row>
    <row r="802" spans="4:8" x14ac:dyDescent="0.35">
      <c r="D802" t="s">
        <v>42</v>
      </c>
      <c r="E802" t="s">
        <v>17</v>
      </c>
      <c r="F802" t="s">
        <v>98</v>
      </c>
      <c r="G802" t="s">
        <v>78</v>
      </c>
      <c r="H802">
        <v>136266</v>
      </c>
    </row>
    <row r="803" spans="4:8" x14ac:dyDescent="0.35">
      <c r="D803" t="s">
        <v>42</v>
      </c>
      <c r="E803" t="s">
        <v>18</v>
      </c>
      <c r="F803" t="s">
        <v>98</v>
      </c>
      <c r="G803" t="s">
        <v>78</v>
      </c>
      <c r="H803">
        <v>6244</v>
      </c>
    </row>
    <row r="804" spans="4:8" x14ac:dyDescent="0.35">
      <c r="D804" t="s">
        <v>42</v>
      </c>
      <c r="E804" t="s">
        <v>27</v>
      </c>
      <c r="F804" t="s">
        <v>98</v>
      </c>
      <c r="G804" t="s">
        <v>78</v>
      </c>
      <c r="H804">
        <v>78693</v>
      </c>
    </row>
    <row r="805" spans="4:8" x14ac:dyDescent="0.35">
      <c r="D805" t="s">
        <v>42</v>
      </c>
      <c r="E805" t="s">
        <v>28</v>
      </c>
      <c r="F805" t="s">
        <v>98</v>
      </c>
      <c r="G805" t="s">
        <v>78</v>
      </c>
      <c r="H805">
        <v>4398</v>
      </c>
    </row>
    <row r="806" spans="4:8" x14ac:dyDescent="0.35">
      <c r="D806" t="s">
        <v>42</v>
      </c>
      <c r="E806" t="s">
        <v>19</v>
      </c>
      <c r="F806" t="s">
        <v>98</v>
      </c>
      <c r="G806" t="s">
        <v>78</v>
      </c>
      <c r="H806">
        <v>13013</v>
      </c>
    </row>
    <row r="807" spans="4:8" x14ac:dyDescent="0.35">
      <c r="D807" t="s">
        <v>42</v>
      </c>
      <c r="E807" t="s">
        <v>20</v>
      </c>
      <c r="F807" t="s">
        <v>98</v>
      </c>
      <c r="G807" t="s">
        <v>78</v>
      </c>
      <c r="H807">
        <v>87</v>
      </c>
    </row>
    <row r="808" spans="4:8" x14ac:dyDescent="0.35">
      <c r="D808" t="s">
        <v>42</v>
      </c>
      <c r="E808" t="s">
        <v>29</v>
      </c>
      <c r="F808" t="s">
        <v>98</v>
      </c>
      <c r="G808" t="s">
        <v>78</v>
      </c>
      <c r="H808">
        <v>186039</v>
      </c>
    </row>
    <row r="809" spans="4:8" x14ac:dyDescent="0.35">
      <c r="D809" t="s">
        <v>42</v>
      </c>
      <c r="E809" t="s">
        <v>21</v>
      </c>
      <c r="F809" t="s">
        <v>98</v>
      </c>
      <c r="G809" t="s">
        <v>78</v>
      </c>
      <c r="H809">
        <v>6652</v>
      </c>
    </row>
    <row r="810" spans="4:8" x14ac:dyDescent="0.35">
      <c r="D810" t="s">
        <v>42</v>
      </c>
      <c r="E810" t="s">
        <v>22</v>
      </c>
      <c r="F810" t="s">
        <v>98</v>
      </c>
      <c r="G810" t="s">
        <v>78</v>
      </c>
      <c r="H810">
        <v>115192</v>
      </c>
    </row>
    <row r="811" spans="4:8" x14ac:dyDescent="0.35">
      <c r="D811" t="s">
        <v>42</v>
      </c>
      <c r="E811" t="s">
        <v>23</v>
      </c>
      <c r="F811" t="s">
        <v>98</v>
      </c>
      <c r="G811" t="s">
        <v>78</v>
      </c>
      <c r="H811">
        <v>1704041</v>
      </c>
    </row>
    <row r="812" spans="4:8" x14ac:dyDescent="0.35">
      <c r="D812" t="s">
        <v>42</v>
      </c>
      <c r="E812" t="s">
        <v>24</v>
      </c>
      <c r="F812" t="s">
        <v>98</v>
      </c>
      <c r="G812" t="s">
        <v>78</v>
      </c>
      <c r="H812">
        <v>2005</v>
      </c>
    </row>
    <row r="813" spans="4:8" x14ac:dyDescent="0.35">
      <c r="D813" t="s">
        <v>42</v>
      </c>
      <c r="E813" t="s">
        <v>25</v>
      </c>
      <c r="F813" t="s">
        <v>98</v>
      </c>
      <c r="G813" t="s">
        <v>78</v>
      </c>
      <c r="H813">
        <v>255883</v>
      </c>
    </row>
    <row r="814" spans="4:8" x14ac:dyDescent="0.35">
      <c r="D814" t="s">
        <v>42</v>
      </c>
      <c r="E814" t="s">
        <v>30</v>
      </c>
      <c r="F814" t="s">
        <v>98</v>
      </c>
      <c r="G814" t="s">
        <v>78</v>
      </c>
      <c r="H814">
        <v>235202</v>
      </c>
    </row>
    <row r="815" spans="4:8" x14ac:dyDescent="0.35">
      <c r="D815" t="s">
        <v>42</v>
      </c>
      <c r="E815" t="s">
        <v>26</v>
      </c>
      <c r="F815" t="s">
        <v>98</v>
      </c>
      <c r="G815" t="s">
        <v>78</v>
      </c>
      <c r="H815">
        <v>257636</v>
      </c>
    </row>
    <row r="816" spans="4:8" x14ac:dyDescent="0.35">
      <c r="D816" t="s">
        <v>42</v>
      </c>
      <c r="E816" t="s">
        <v>31</v>
      </c>
      <c r="F816" t="s">
        <v>98</v>
      </c>
      <c r="G816" t="s">
        <v>78</v>
      </c>
      <c r="H816">
        <v>137598</v>
      </c>
    </row>
    <row r="817" spans="4:8" x14ac:dyDescent="0.35">
      <c r="D817" t="s">
        <v>42</v>
      </c>
      <c r="E817" t="s">
        <v>32</v>
      </c>
      <c r="F817" t="s">
        <v>98</v>
      </c>
      <c r="G817" t="s">
        <v>78</v>
      </c>
      <c r="H817">
        <v>357</v>
      </c>
    </row>
    <row r="818" spans="4:8" x14ac:dyDescent="0.35">
      <c r="D818" t="s">
        <v>41</v>
      </c>
      <c r="E818" t="s">
        <v>82</v>
      </c>
      <c r="F818" t="s">
        <v>98</v>
      </c>
      <c r="G818" t="s">
        <v>78</v>
      </c>
      <c r="H818">
        <v>1190571</v>
      </c>
    </row>
    <row r="819" spans="4:8" x14ac:dyDescent="0.35">
      <c r="D819" t="s">
        <v>41</v>
      </c>
      <c r="E819" t="s">
        <v>2</v>
      </c>
      <c r="F819" t="s">
        <v>98</v>
      </c>
      <c r="G819" t="s">
        <v>78</v>
      </c>
      <c r="H819">
        <v>1948737</v>
      </c>
    </row>
    <row r="820" spans="4:8" x14ac:dyDescent="0.35">
      <c r="D820" t="s">
        <v>0</v>
      </c>
      <c r="E820" t="s">
        <v>1</v>
      </c>
      <c r="F820" t="s">
        <v>98</v>
      </c>
      <c r="G820" t="s">
        <v>79</v>
      </c>
      <c r="H820">
        <v>1315</v>
      </c>
    </row>
    <row r="821" spans="4:8" x14ac:dyDescent="0.35">
      <c r="D821" t="s">
        <v>0</v>
      </c>
      <c r="E821" t="s">
        <v>9</v>
      </c>
      <c r="F821" t="s">
        <v>98</v>
      </c>
      <c r="G821" t="s">
        <v>79</v>
      </c>
    </row>
    <row r="822" spans="4:8" x14ac:dyDescent="0.35">
      <c r="D822" t="s">
        <v>0</v>
      </c>
      <c r="E822" t="s">
        <v>11</v>
      </c>
      <c r="F822" t="s">
        <v>98</v>
      </c>
      <c r="G822" t="s">
        <v>79</v>
      </c>
      <c r="H822">
        <v>18616</v>
      </c>
    </row>
    <row r="823" spans="4:8" x14ac:dyDescent="0.35">
      <c r="D823" t="s">
        <v>0</v>
      </c>
      <c r="E823" t="s">
        <v>3</v>
      </c>
      <c r="F823" t="s">
        <v>98</v>
      </c>
      <c r="G823" t="s">
        <v>79</v>
      </c>
      <c r="H823">
        <v>45160</v>
      </c>
    </row>
    <row r="824" spans="4:8" x14ac:dyDescent="0.35">
      <c r="D824" t="s">
        <v>0</v>
      </c>
      <c r="E824" t="s">
        <v>12</v>
      </c>
      <c r="F824" t="s">
        <v>98</v>
      </c>
      <c r="G824" t="s">
        <v>79</v>
      </c>
      <c r="H824">
        <v>113515</v>
      </c>
    </row>
    <row r="825" spans="4:8" x14ac:dyDescent="0.35">
      <c r="D825" t="s">
        <v>0</v>
      </c>
      <c r="E825" t="s">
        <v>4</v>
      </c>
      <c r="F825" t="s">
        <v>98</v>
      </c>
      <c r="G825" t="s">
        <v>79</v>
      </c>
      <c r="H825">
        <v>4605</v>
      </c>
    </row>
    <row r="826" spans="4:8" x14ac:dyDescent="0.35">
      <c r="D826" t="s">
        <v>0</v>
      </c>
      <c r="E826" t="s">
        <v>5</v>
      </c>
      <c r="F826" t="s">
        <v>98</v>
      </c>
      <c r="G826" t="s">
        <v>79</v>
      </c>
      <c r="H826">
        <v>81902</v>
      </c>
    </row>
    <row r="827" spans="4:8" x14ac:dyDescent="0.35">
      <c r="D827" t="s">
        <v>0</v>
      </c>
      <c r="E827" t="s">
        <v>13</v>
      </c>
      <c r="F827" t="s">
        <v>98</v>
      </c>
      <c r="G827" t="s">
        <v>79</v>
      </c>
    </row>
    <row r="828" spans="4:8" x14ac:dyDescent="0.35">
      <c r="D828" t="s">
        <v>0</v>
      </c>
      <c r="E828" t="s">
        <v>6</v>
      </c>
      <c r="F828" t="s">
        <v>98</v>
      </c>
      <c r="G828" t="s">
        <v>79</v>
      </c>
      <c r="H828">
        <v>55189</v>
      </c>
    </row>
    <row r="829" spans="4:8" x14ac:dyDescent="0.35">
      <c r="D829" t="s">
        <v>0</v>
      </c>
      <c r="E829" t="s">
        <v>14</v>
      </c>
      <c r="F829" t="s">
        <v>98</v>
      </c>
      <c r="G829" t="s">
        <v>79</v>
      </c>
      <c r="H829">
        <v>481</v>
      </c>
    </row>
    <row r="830" spans="4:8" x14ac:dyDescent="0.35">
      <c r="D830" t="s">
        <v>0</v>
      </c>
      <c r="E830" t="s">
        <v>7</v>
      </c>
      <c r="F830" t="s">
        <v>98</v>
      </c>
      <c r="G830" t="s">
        <v>79</v>
      </c>
      <c r="H830">
        <v>4723</v>
      </c>
    </row>
    <row r="831" spans="4:8" x14ac:dyDescent="0.35">
      <c r="D831" t="s">
        <v>0</v>
      </c>
      <c r="E831" t="s">
        <v>15</v>
      </c>
      <c r="F831" t="s">
        <v>98</v>
      </c>
      <c r="G831" t="s">
        <v>79</v>
      </c>
      <c r="H831">
        <v>81837</v>
      </c>
    </row>
    <row r="832" spans="4:8" x14ac:dyDescent="0.35">
      <c r="D832" t="s">
        <v>0</v>
      </c>
      <c r="E832" t="s">
        <v>8</v>
      </c>
      <c r="F832" t="s">
        <v>98</v>
      </c>
      <c r="G832" t="s">
        <v>79</v>
      </c>
      <c r="H832">
        <v>1379</v>
      </c>
    </row>
    <row r="833" spans="4:8" x14ac:dyDescent="0.35">
      <c r="D833" t="s">
        <v>0</v>
      </c>
      <c r="E833" t="s">
        <v>16</v>
      </c>
      <c r="F833" t="s">
        <v>98</v>
      </c>
      <c r="G833" t="s">
        <v>79</v>
      </c>
      <c r="H833">
        <v>10</v>
      </c>
    </row>
    <row r="834" spans="4:8" x14ac:dyDescent="0.35">
      <c r="D834" t="s">
        <v>83</v>
      </c>
      <c r="E834" t="s">
        <v>38</v>
      </c>
      <c r="F834" t="s">
        <v>98</v>
      </c>
      <c r="G834" t="s">
        <v>79</v>
      </c>
      <c r="H834">
        <v>408732</v>
      </c>
    </row>
    <row r="835" spans="4:8" x14ac:dyDescent="0.35">
      <c r="D835" t="s">
        <v>42</v>
      </c>
      <c r="E835" t="s">
        <v>17</v>
      </c>
      <c r="F835" t="s">
        <v>98</v>
      </c>
      <c r="G835" t="s">
        <v>79</v>
      </c>
      <c r="H835">
        <v>1752</v>
      </c>
    </row>
    <row r="836" spans="4:8" x14ac:dyDescent="0.35">
      <c r="D836" t="s">
        <v>42</v>
      </c>
      <c r="E836" t="s">
        <v>18</v>
      </c>
      <c r="F836" t="s">
        <v>98</v>
      </c>
      <c r="G836" t="s">
        <v>79</v>
      </c>
      <c r="H836">
        <v>6372</v>
      </c>
    </row>
    <row r="837" spans="4:8" x14ac:dyDescent="0.35">
      <c r="D837" t="s">
        <v>42</v>
      </c>
      <c r="E837" t="s">
        <v>27</v>
      </c>
      <c r="F837" t="s">
        <v>98</v>
      </c>
      <c r="G837" t="s">
        <v>79</v>
      </c>
      <c r="H837">
        <v>8276</v>
      </c>
    </row>
    <row r="838" spans="4:8" x14ac:dyDescent="0.35">
      <c r="D838" t="s">
        <v>42</v>
      </c>
      <c r="E838" t="s">
        <v>28</v>
      </c>
      <c r="F838" t="s">
        <v>98</v>
      </c>
      <c r="G838" t="s">
        <v>79</v>
      </c>
      <c r="H838">
        <v>1105</v>
      </c>
    </row>
    <row r="839" spans="4:8" x14ac:dyDescent="0.35">
      <c r="D839" t="s">
        <v>42</v>
      </c>
      <c r="E839" t="s">
        <v>19</v>
      </c>
      <c r="F839" t="s">
        <v>98</v>
      </c>
      <c r="G839" t="s">
        <v>79</v>
      </c>
      <c r="H839">
        <v>42</v>
      </c>
    </row>
    <row r="840" spans="4:8" x14ac:dyDescent="0.35">
      <c r="D840" t="s">
        <v>42</v>
      </c>
      <c r="E840" t="s">
        <v>20</v>
      </c>
      <c r="F840" t="s">
        <v>98</v>
      </c>
      <c r="G840" t="s">
        <v>79</v>
      </c>
    </row>
    <row r="841" spans="4:8" x14ac:dyDescent="0.35">
      <c r="D841" t="s">
        <v>42</v>
      </c>
      <c r="E841" t="s">
        <v>29</v>
      </c>
      <c r="F841" t="s">
        <v>98</v>
      </c>
      <c r="G841" t="s">
        <v>79</v>
      </c>
      <c r="H841">
        <v>48659</v>
      </c>
    </row>
    <row r="842" spans="4:8" x14ac:dyDescent="0.35">
      <c r="D842" t="s">
        <v>42</v>
      </c>
      <c r="E842" t="s">
        <v>21</v>
      </c>
      <c r="F842" t="s">
        <v>98</v>
      </c>
      <c r="G842" t="s">
        <v>79</v>
      </c>
    </row>
    <row r="843" spans="4:8" x14ac:dyDescent="0.35">
      <c r="D843" t="s">
        <v>42</v>
      </c>
      <c r="E843" t="s">
        <v>22</v>
      </c>
      <c r="F843" t="s">
        <v>98</v>
      </c>
      <c r="G843" t="s">
        <v>79</v>
      </c>
      <c r="H843">
        <v>60847</v>
      </c>
    </row>
    <row r="844" spans="4:8" x14ac:dyDescent="0.35">
      <c r="D844" t="s">
        <v>42</v>
      </c>
      <c r="E844" t="s">
        <v>23</v>
      </c>
      <c r="F844" t="s">
        <v>98</v>
      </c>
      <c r="G844" t="s">
        <v>79</v>
      </c>
      <c r="H844">
        <v>85212</v>
      </c>
    </row>
    <row r="845" spans="4:8" x14ac:dyDescent="0.35">
      <c r="D845" t="s">
        <v>42</v>
      </c>
      <c r="E845" t="s">
        <v>24</v>
      </c>
      <c r="F845" t="s">
        <v>98</v>
      </c>
      <c r="G845" t="s">
        <v>79</v>
      </c>
      <c r="H845">
        <v>40040</v>
      </c>
    </row>
    <row r="846" spans="4:8" x14ac:dyDescent="0.35">
      <c r="D846" t="s">
        <v>42</v>
      </c>
      <c r="E846" t="s">
        <v>25</v>
      </c>
      <c r="F846" t="s">
        <v>98</v>
      </c>
      <c r="G846" t="s">
        <v>79</v>
      </c>
      <c r="H846">
        <v>81609</v>
      </c>
    </row>
    <row r="847" spans="4:8" x14ac:dyDescent="0.35">
      <c r="D847" t="s">
        <v>42</v>
      </c>
      <c r="E847" t="s">
        <v>30</v>
      </c>
      <c r="F847" t="s">
        <v>98</v>
      </c>
      <c r="G847" t="s">
        <v>79</v>
      </c>
      <c r="H847">
        <v>16129</v>
      </c>
    </row>
    <row r="848" spans="4:8" x14ac:dyDescent="0.35">
      <c r="D848" t="s">
        <v>42</v>
      </c>
      <c r="E848" t="s">
        <v>26</v>
      </c>
      <c r="F848" t="s">
        <v>98</v>
      </c>
      <c r="G848" t="s">
        <v>79</v>
      </c>
      <c r="H848">
        <v>15726</v>
      </c>
    </row>
    <row r="849" spans="4:8" x14ac:dyDescent="0.35">
      <c r="D849" t="s">
        <v>42</v>
      </c>
      <c r="E849" t="s">
        <v>31</v>
      </c>
      <c r="F849" t="s">
        <v>98</v>
      </c>
      <c r="G849" t="s">
        <v>79</v>
      </c>
      <c r="H849">
        <v>42963</v>
      </c>
    </row>
    <row r="850" spans="4:8" x14ac:dyDescent="0.35">
      <c r="D850" t="s">
        <v>42</v>
      </c>
      <c r="E850" t="s">
        <v>32</v>
      </c>
      <c r="F850" t="s">
        <v>98</v>
      </c>
      <c r="G850" t="s">
        <v>79</v>
      </c>
    </row>
    <row r="851" spans="4:8" x14ac:dyDescent="0.35">
      <c r="D851" t="s">
        <v>41</v>
      </c>
      <c r="E851" t="s">
        <v>82</v>
      </c>
      <c r="F851" t="s">
        <v>98</v>
      </c>
      <c r="G851" t="s">
        <v>79</v>
      </c>
      <c r="H851">
        <v>214458</v>
      </c>
    </row>
    <row r="852" spans="4:8" x14ac:dyDescent="0.35">
      <c r="D852" t="s">
        <v>41</v>
      </c>
      <c r="E852" t="s">
        <v>2</v>
      </c>
      <c r="F852" t="s">
        <v>98</v>
      </c>
      <c r="G852" t="s">
        <v>79</v>
      </c>
      <c r="H852">
        <v>194274</v>
      </c>
    </row>
    <row r="853" spans="4:8" x14ac:dyDescent="0.35">
      <c r="D853" t="s">
        <v>0</v>
      </c>
      <c r="E853" t="s">
        <v>1</v>
      </c>
      <c r="F853" t="s">
        <v>98</v>
      </c>
      <c r="G853" t="s">
        <v>80</v>
      </c>
      <c r="H853">
        <v>9</v>
      </c>
    </row>
    <row r="854" spans="4:8" x14ac:dyDescent="0.35">
      <c r="D854" t="s">
        <v>0</v>
      </c>
      <c r="E854" t="s">
        <v>9</v>
      </c>
      <c r="F854" t="s">
        <v>98</v>
      </c>
      <c r="G854" t="s">
        <v>80</v>
      </c>
    </row>
    <row r="855" spans="4:8" x14ac:dyDescent="0.35">
      <c r="D855" t="s">
        <v>0</v>
      </c>
      <c r="E855" t="s">
        <v>11</v>
      </c>
      <c r="F855" t="s">
        <v>98</v>
      </c>
      <c r="G855" t="s">
        <v>80</v>
      </c>
    </row>
    <row r="856" spans="4:8" x14ac:dyDescent="0.35">
      <c r="D856" t="s">
        <v>0</v>
      </c>
      <c r="E856" t="s">
        <v>3</v>
      </c>
      <c r="F856" t="s">
        <v>98</v>
      </c>
      <c r="G856" t="s">
        <v>80</v>
      </c>
      <c r="H856">
        <v>435</v>
      </c>
    </row>
    <row r="857" spans="4:8" x14ac:dyDescent="0.35">
      <c r="D857" t="s">
        <v>0</v>
      </c>
      <c r="E857" t="s">
        <v>12</v>
      </c>
      <c r="F857" t="s">
        <v>98</v>
      </c>
      <c r="G857" t="s">
        <v>80</v>
      </c>
    </row>
    <row r="858" spans="4:8" x14ac:dyDescent="0.35">
      <c r="D858" t="s">
        <v>0</v>
      </c>
      <c r="E858" t="s">
        <v>4</v>
      </c>
      <c r="F858" t="s">
        <v>98</v>
      </c>
      <c r="G858" t="s">
        <v>80</v>
      </c>
    </row>
    <row r="859" spans="4:8" x14ac:dyDescent="0.35">
      <c r="D859" t="s">
        <v>0</v>
      </c>
      <c r="E859" t="s">
        <v>5</v>
      </c>
      <c r="F859" t="s">
        <v>98</v>
      </c>
      <c r="G859" t="s">
        <v>80</v>
      </c>
      <c r="H859">
        <v>401</v>
      </c>
    </row>
    <row r="860" spans="4:8" x14ac:dyDescent="0.35">
      <c r="D860" t="s">
        <v>0</v>
      </c>
      <c r="E860" t="s">
        <v>13</v>
      </c>
      <c r="F860" t="s">
        <v>98</v>
      </c>
      <c r="G860" t="s">
        <v>80</v>
      </c>
    </row>
    <row r="861" spans="4:8" x14ac:dyDescent="0.35">
      <c r="D861" t="s">
        <v>0</v>
      </c>
      <c r="E861" t="s">
        <v>6</v>
      </c>
      <c r="F861" t="s">
        <v>98</v>
      </c>
      <c r="G861" t="s">
        <v>80</v>
      </c>
    </row>
    <row r="862" spans="4:8" x14ac:dyDescent="0.35">
      <c r="D862" t="s">
        <v>0</v>
      </c>
      <c r="E862" t="s">
        <v>14</v>
      </c>
      <c r="F862" t="s">
        <v>98</v>
      </c>
      <c r="G862" t="s">
        <v>80</v>
      </c>
    </row>
    <row r="863" spans="4:8" x14ac:dyDescent="0.35">
      <c r="D863" t="s">
        <v>0</v>
      </c>
      <c r="E863" t="s">
        <v>7</v>
      </c>
      <c r="F863" t="s">
        <v>98</v>
      </c>
      <c r="G863" t="s">
        <v>80</v>
      </c>
    </row>
    <row r="864" spans="4:8" x14ac:dyDescent="0.35">
      <c r="D864" t="s">
        <v>0</v>
      </c>
      <c r="E864" t="s">
        <v>15</v>
      </c>
      <c r="F864" t="s">
        <v>98</v>
      </c>
      <c r="G864" t="s">
        <v>80</v>
      </c>
    </row>
    <row r="865" spans="4:8" x14ac:dyDescent="0.35">
      <c r="D865" t="s">
        <v>0</v>
      </c>
      <c r="E865" t="s">
        <v>8</v>
      </c>
      <c r="F865" t="s">
        <v>98</v>
      </c>
      <c r="G865" t="s">
        <v>80</v>
      </c>
    </row>
    <row r="866" spans="4:8" x14ac:dyDescent="0.35">
      <c r="D866" t="s">
        <v>0</v>
      </c>
      <c r="E866" t="s">
        <v>16</v>
      </c>
      <c r="F866" t="s">
        <v>98</v>
      </c>
      <c r="G866" t="s">
        <v>80</v>
      </c>
    </row>
    <row r="867" spans="4:8" x14ac:dyDescent="0.35">
      <c r="D867" t="s">
        <v>83</v>
      </c>
      <c r="E867" t="s">
        <v>38</v>
      </c>
      <c r="F867" t="s">
        <v>98</v>
      </c>
      <c r="G867" t="s">
        <v>80</v>
      </c>
      <c r="H867">
        <v>845</v>
      </c>
    </row>
    <row r="868" spans="4:8" x14ac:dyDescent="0.35">
      <c r="D868" t="s">
        <v>42</v>
      </c>
      <c r="E868" t="s">
        <v>17</v>
      </c>
      <c r="F868" t="s">
        <v>98</v>
      </c>
      <c r="G868" t="s">
        <v>80</v>
      </c>
    </row>
    <row r="869" spans="4:8" x14ac:dyDescent="0.35">
      <c r="D869" t="s">
        <v>42</v>
      </c>
      <c r="E869" t="s">
        <v>18</v>
      </c>
      <c r="F869" t="s">
        <v>98</v>
      </c>
      <c r="G869" t="s">
        <v>80</v>
      </c>
      <c r="H869">
        <v>406</v>
      </c>
    </row>
    <row r="870" spans="4:8" x14ac:dyDescent="0.35">
      <c r="D870" t="s">
        <v>42</v>
      </c>
      <c r="E870" t="s">
        <v>27</v>
      </c>
      <c r="F870" t="s">
        <v>98</v>
      </c>
      <c r="G870" t="s">
        <v>80</v>
      </c>
    </row>
    <row r="871" spans="4:8" x14ac:dyDescent="0.35">
      <c r="D871" t="s">
        <v>42</v>
      </c>
      <c r="E871" t="s">
        <v>28</v>
      </c>
      <c r="F871" t="s">
        <v>98</v>
      </c>
      <c r="G871" t="s">
        <v>80</v>
      </c>
    </row>
    <row r="872" spans="4:8" x14ac:dyDescent="0.35">
      <c r="D872" t="s">
        <v>42</v>
      </c>
      <c r="E872" t="s">
        <v>19</v>
      </c>
      <c r="F872" t="s">
        <v>98</v>
      </c>
      <c r="G872" t="s">
        <v>80</v>
      </c>
    </row>
    <row r="873" spans="4:8" x14ac:dyDescent="0.35">
      <c r="D873" t="s">
        <v>42</v>
      </c>
      <c r="E873" t="s">
        <v>20</v>
      </c>
      <c r="F873" t="s">
        <v>98</v>
      </c>
      <c r="G873" t="s">
        <v>80</v>
      </c>
    </row>
    <row r="874" spans="4:8" x14ac:dyDescent="0.35">
      <c r="D874" t="s">
        <v>42</v>
      </c>
      <c r="E874" t="s">
        <v>29</v>
      </c>
      <c r="F874" t="s">
        <v>98</v>
      </c>
      <c r="G874" t="s">
        <v>80</v>
      </c>
    </row>
    <row r="875" spans="4:8" x14ac:dyDescent="0.35">
      <c r="D875" t="s">
        <v>42</v>
      </c>
      <c r="E875" t="s">
        <v>21</v>
      </c>
      <c r="F875" t="s">
        <v>98</v>
      </c>
      <c r="G875" t="s">
        <v>80</v>
      </c>
    </row>
    <row r="876" spans="4:8" x14ac:dyDescent="0.35">
      <c r="D876" t="s">
        <v>42</v>
      </c>
      <c r="E876" t="s">
        <v>22</v>
      </c>
      <c r="F876" t="s">
        <v>98</v>
      </c>
      <c r="G876" t="s">
        <v>80</v>
      </c>
      <c r="H876">
        <v>431</v>
      </c>
    </row>
    <row r="877" spans="4:8" x14ac:dyDescent="0.35">
      <c r="D877" t="s">
        <v>42</v>
      </c>
      <c r="E877" t="s">
        <v>23</v>
      </c>
      <c r="F877" t="s">
        <v>98</v>
      </c>
      <c r="G877" t="s">
        <v>80</v>
      </c>
      <c r="H877">
        <v>8</v>
      </c>
    </row>
    <row r="878" spans="4:8" x14ac:dyDescent="0.35">
      <c r="D878" t="s">
        <v>42</v>
      </c>
      <c r="E878" t="s">
        <v>24</v>
      </c>
      <c r="F878" t="s">
        <v>98</v>
      </c>
      <c r="G878" t="s">
        <v>80</v>
      </c>
    </row>
    <row r="879" spans="4:8" x14ac:dyDescent="0.35">
      <c r="D879" t="s">
        <v>42</v>
      </c>
      <c r="E879" t="s">
        <v>25</v>
      </c>
      <c r="F879" t="s">
        <v>98</v>
      </c>
      <c r="G879" t="s">
        <v>80</v>
      </c>
    </row>
    <row r="880" spans="4:8" x14ac:dyDescent="0.35">
      <c r="D880" t="s">
        <v>42</v>
      </c>
      <c r="E880" t="s">
        <v>30</v>
      </c>
      <c r="F880" t="s">
        <v>98</v>
      </c>
      <c r="G880" t="s">
        <v>80</v>
      </c>
    </row>
    <row r="881" spans="4:8" x14ac:dyDescent="0.35">
      <c r="D881" t="s">
        <v>42</v>
      </c>
      <c r="E881" t="s">
        <v>26</v>
      </c>
      <c r="F881" t="s">
        <v>98</v>
      </c>
      <c r="G881" t="s">
        <v>80</v>
      </c>
    </row>
    <row r="882" spans="4:8" x14ac:dyDescent="0.35">
      <c r="D882" t="s">
        <v>42</v>
      </c>
      <c r="E882" t="s">
        <v>31</v>
      </c>
      <c r="F882" t="s">
        <v>98</v>
      </c>
      <c r="G882" t="s">
        <v>80</v>
      </c>
    </row>
    <row r="883" spans="4:8" x14ac:dyDescent="0.35">
      <c r="D883" t="s">
        <v>42</v>
      </c>
      <c r="E883" t="s">
        <v>32</v>
      </c>
      <c r="F883" t="s">
        <v>98</v>
      </c>
      <c r="G883" t="s">
        <v>80</v>
      </c>
    </row>
    <row r="884" spans="4:8" x14ac:dyDescent="0.35">
      <c r="D884" t="s">
        <v>41</v>
      </c>
      <c r="E884" t="s">
        <v>82</v>
      </c>
      <c r="F884" t="s">
        <v>98</v>
      </c>
      <c r="G884" t="s">
        <v>80</v>
      </c>
    </row>
    <row r="885" spans="4:8" x14ac:dyDescent="0.35">
      <c r="D885" t="s">
        <v>41</v>
      </c>
      <c r="E885" t="s">
        <v>2</v>
      </c>
      <c r="F885" t="s">
        <v>98</v>
      </c>
      <c r="G885" t="s">
        <v>80</v>
      </c>
      <c r="H885">
        <v>845</v>
      </c>
    </row>
    <row r="886" spans="4:8" x14ac:dyDescent="0.35">
      <c r="D886" t="s">
        <v>0</v>
      </c>
      <c r="E886" t="s">
        <v>1</v>
      </c>
      <c r="F886" t="s">
        <v>98</v>
      </c>
      <c r="G886" t="s">
        <v>81</v>
      </c>
      <c r="H886">
        <v>25232</v>
      </c>
    </row>
    <row r="887" spans="4:8" x14ac:dyDescent="0.35">
      <c r="D887" t="s">
        <v>0</v>
      </c>
      <c r="E887" t="s">
        <v>9</v>
      </c>
      <c r="F887" t="s">
        <v>98</v>
      </c>
      <c r="G887" t="s">
        <v>81</v>
      </c>
      <c r="H887">
        <v>0</v>
      </c>
    </row>
    <row r="888" spans="4:8" x14ac:dyDescent="0.35">
      <c r="D888" t="s">
        <v>0</v>
      </c>
      <c r="E888" t="s">
        <v>11</v>
      </c>
      <c r="F888" t="s">
        <v>98</v>
      </c>
      <c r="G888" t="s">
        <v>81</v>
      </c>
      <c r="H888">
        <v>3756</v>
      </c>
    </row>
    <row r="889" spans="4:8" x14ac:dyDescent="0.35">
      <c r="D889" t="s">
        <v>0</v>
      </c>
      <c r="E889" t="s">
        <v>3</v>
      </c>
      <c r="F889" t="s">
        <v>98</v>
      </c>
      <c r="G889" t="s">
        <v>81</v>
      </c>
      <c r="H889">
        <v>102583</v>
      </c>
    </row>
    <row r="890" spans="4:8" x14ac:dyDescent="0.35">
      <c r="D890" t="s">
        <v>0</v>
      </c>
      <c r="E890" t="s">
        <v>12</v>
      </c>
      <c r="F890" t="s">
        <v>98</v>
      </c>
      <c r="G890" t="s">
        <v>81</v>
      </c>
      <c r="H890">
        <v>3673</v>
      </c>
    </row>
    <row r="891" spans="4:8" x14ac:dyDescent="0.35">
      <c r="D891" t="s">
        <v>0</v>
      </c>
      <c r="E891" t="s">
        <v>4</v>
      </c>
      <c r="F891" t="s">
        <v>98</v>
      </c>
      <c r="G891" t="s">
        <v>81</v>
      </c>
      <c r="H891">
        <v>2131464</v>
      </c>
    </row>
    <row r="892" spans="4:8" x14ac:dyDescent="0.35">
      <c r="D892" t="s">
        <v>0</v>
      </c>
      <c r="E892" t="s">
        <v>5</v>
      </c>
      <c r="F892" t="s">
        <v>98</v>
      </c>
      <c r="G892" t="s">
        <v>81</v>
      </c>
      <c r="H892">
        <v>305742</v>
      </c>
    </row>
    <row r="893" spans="4:8" x14ac:dyDescent="0.35">
      <c r="D893" t="s">
        <v>0</v>
      </c>
      <c r="E893" t="s">
        <v>13</v>
      </c>
      <c r="F893" t="s">
        <v>98</v>
      </c>
      <c r="G893" t="s">
        <v>81</v>
      </c>
      <c r="H893">
        <v>2478</v>
      </c>
    </row>
    <row r="894" spans="4:8" x14ac:dyDescent="0.35">
      <c r="D894" t="s">
        <v>0</v>
      </c>
      <c r="E894" t="s">
        <v>6</v>
      </c>
      <c r="F894" t="s">
        <v>98</v>
      </c>
      <c r="G894" t="s">
        <v>81</v>
      </c>
      <c r="H894">
        <v>220918</v>
      </c>
    </row>
    <row r="895" spans="4:8" x14ac:dyDescent="0.35">
      <c r="D895" t="s">
        <v>0</v>
      </c>
      <c r="E895" t="s">
        <v>14</v>
      </c>
      <c r="F895" t="s">
        <v>98</v>
      </c>
      <c r="G895" t="s">
        <v>81</v>
      </c>
      <c r="H895">
        <v>229366</v>
      </c>
    </row>
    <row r="896" spans="4:8" x14ac:dyDescent="0.35">
      <c r="D896" t="s">
        <v>0</v>
      </c>
      <c r="E896" t="s">
        <v>7</v>
      </c>
      <c r="F896" t="s">
        <v>98</v>
      </c>
      <c r="G896" t="s">
        <v>81</v>
      </c>
      <c r="H896">
        <v>8600</v>
      </c>
    </row>
    <row r="897" spans="4:8" x14ac:dyDescent="0.35">
      <c r="D897" t="s">
        <v>0</v>
      </c>
      <c r="E897" t="s">
        <v>15</v>
      </c>
      <c r="F897" t="s">
        <v>98</v>
      </c>
      <c r="G897" t="s">
        <v>81</v>
      </c>
      <c r="H897">
        <v>198972</v>
      </c>
    </row>
    <row r="898" spans="4:8" x14ac:dyDescent="0.35">
      <c r="D898" t="s">
        <v>0</v>
      </c>
      <c r="E898" t="s">
        <v>8</v>
      </c>
      <c r="F898" t="s">
        <v>98</v>
      </c>
      <c r="G898" t="s">
        <v>81</v>
      </c>
      <c r="H898">
        <v>356932</v>
      </c>
    </row>
    <row r="899" spans="4:8" x14ac:dyDescent="0.35">
      <c r="D899" t="s">
        <v>0</v>
      </c>
      <c r="E899" t="s">
        <v>16</v>
      </c>
      <c r="F899" t="s">
        <v>98</v>
      </c>
      <c r="G899" t="s">
        <v>81</v>
      </c>
      <c r="H899">
        <v>28318</v>
      </c>
    </row>
    <row r="900" spans="4:8" x14ac:dyDescent="0.35">
      <c r="D900" t="s">
        <v>83</v>
      </c>
      <c r="E900" t="s">
        <v>38</v>
      </c>
      <c r="F900" t="s">
        <v>98</v>
      </c>
      <c r="G900" t="s">
        <v>81</v>
      </c>
      <c r="H900">
        <v>3618035</v>
      </c>
    </row>
    <row r="901" spans="4:8" x14ac:dyDescent="0.35">
      <c r="D901" t="s">
        <v>42</v>
      </c>
      <c r="E901" t="s">
        <v>17</v>
      </c>
      <c r="F901" t="s">
        <v>98</v>
      </c>
      <c r="G901" t="s">
        <v>81</v>
      </c>
      <c r="H901">
        <v>620941</v>
      </c>
    </row>
    <row r="902" spans="4:8" x14ac:dyDescent="0.35">
      <c r="D902" t="s">
        <v>42</v>
      </c>
      <c r="E902" t="s">
        <v>18</v>
      </c>
      <c r="F902" t="s">
        <v>98</v>
      </c>
      <c r="G902" t="s">
        <v>81</v>
      </c>
      <c r="H902">
        <v>13806</v>
      </c>
    </row>
    <row r="903" spans="4:8" x14ac:dyDescent="0.35">
      <c r="D903" t="s">
        <v>42</v>
      </c>
      <c r="E903" t="s">
        <v>27</v>
      </c>
      <c r="F903" t="s">
        <v>98</v>
      </c>
      <c r="G903" t="s">
        <v>81</v>
      </c>
      <c r="H903">
        <v>21397</v>
      </c>
    </row>
    <row r="904" spans="4:8" x14ac:dyDescent="0.35">
      <c r="D904" t="s">
        <v>42</v>
      </c>
      <c r="E904" t="s">
        <v>28</v>
      </c>
      <c r="F904" t="s">
        <v>98</v>
      </c>
      <c r="G904" t="s">
        <v>81</v>
      </c>
      <c r="H904">
        <v>4858</v>
      </c>
    </row>
    <row r="905" spans="4:8" x14ac:dyDescent="0.35">
      <c r="D905" t="s">
        <v>42</v>
      </c>
      <c r="E905" t="s">
        <v>19</v>
      </c>
      <c r="F905" t="s">
        <v>98</v>
      </c>
      <c r="G905" t="s">
        <v>81</v>
      </c>
      <c r="H905">
        <v>48401</v>
      </c>
    </row>
    <row r="906" spans="4:8" x14ac:dyDescent="0.35">
      <c r="D906" t="s">
        <v>42</v>
      </c>
      <c r="E906" t="s">
        <v>20</v>
      </c>
      <c r="F906" t="s">
        <v>98</v>
      </c>
      <c r="G906" t="s">
        <v>81</v>
      </c>
      <c r="H906">
        <v>874</v>
      </c>
    </row>
    <row r="907" spans="4:8" x14ac:dyDescent="0.35">
      <c r="D907" t="s">
        <v>42</v>
      </c>
      <c r="E907" t="s">
        <v>29</v>
      </c>
      <c r="F907" t="s">
        <v>98</v>
      </c>
      <c r="G907" t="s">
        <v>81</v>
      </c>
      <c r="H907">
        <v>38676</v>
      </c>
    </row>
    <row r="908" spans="4:8" x14ac:dyDescent="0.35">
      <c r="D908" t="s">
        <v>42</v>
      </c>
      <c r="E908" t="s">
        <v>21</v>
      </c>
      <c r="F908" t="s">
        <v>98</v>
      </c>
      <c r="G908" t="s">
        <v>81</v>
      </c>
      <c r="H908">
        <v>124459</v>
      </c>
    </row>
    <row r="909" spans="4:8" x14ac:dyDescent="0.35">
      <c r="D909" t="s">
        <v>42</v>
      </c>
      <c r="E909" t="s">
        <v>22</v>
      </c>
      <c r="F909" t="s">
        <v>98</v>
      </c>
      <c r="G909" t="s">
        <v>81</v>
      </c>
      <c r="H909">
        <v>143291</v>
      </c>
    </row>
    <row r="910" spans="4:8" x14ac:dyDescent="0.35">
      <c r="D910" t="s">
        <v>42</v>
      </c>
      <c r="E910" t="s">
        <v>23</v>
      </c>
      <c r="F910" t="s">
        <v>98</v>
      </c>
      <c r="G910" t="s">
        <v>81</v>
      </c>
      <c r="H910">
        <v>2302636</v>
      </c>
    </row>
    <row r="911" spans="4:8" x14ac:dyDescent="0.35">
      <c r="D911" t="s">
        <v>42</v>
      </c>
      <c r="E911" t="s">
        <v>24</v>
      </c>
      <c r="F911" t="s">
        <v>98</v>
      </c>
      <c r="G911" t="s">
        <v>81</v>
      </c>
      <c r="H911">
        <v>28599</v>
      </c>
    </row>
    <row r="912" spans="4:8" x14ac:dyDescent="0.35">
      <c r="D912" t="s">
        <v>42</v>
      </c>
      <c r="E912" t="s">
        <v>25</v>
      </c>
      <c r="F912" t="s">
        <v>98</v>
      </c>
      <c r="G912" t="s">
        <v>81</v>
      </c>
      <c r="H912">
        <v>108100</v>
      </c>
    </row>
    <row r="913" spans="4:8" x14ac:dyDescent="0.35">
      <c r="D913" t="s">
        <v>42</v>
      </c>
      <c r="E913" t="s">
        <v>30</v>
      </c>
      <c r="F913" t="s">
        <v>98</v>
      </c>
      <c r="G913" t="s">
        <v>81</v>
      </c>
      <c r="H913">
        <v>23472</v>
      </c>
    </row>
    <row r="914" spans="4:8" x14ac:dyDescent="0.35">
      <c r="D914" t="s">
        <v>42</v>
      </c>
      <c r="E914" t="s">
        <v>26</v>
      </c>
      <c r="F914" t="s">
        <v>98</v>
      </c>
      <c r="G914" t="s">
        <v>81</v>
      </c>
      <c r="H914">
        <v>93981</v>
      </c>
    </row>
    <row r="915" spans="4:8" x14ac:dyDescent="0.35">
      <c r="D915" t="s">
        <v>42</v>
      </c>
      <c r="E915" t="s">
        <v>31</v>
      </c>
      <c r="F915" t="s">
        <v>98</v>
      </c>
      <c r="G915" t="s">
        <v>81</v>
      </c>
      <c r="H915">
        <v>43716</v>
      </c>
    </row>
    <row r="916" spans="4:8" x14ac:dyDescent="0.35">
      <c r="D916" t="s">
        <v>42</v>
      </c>
      <c r="E916" t="s">
        <v>32</v>
      </c>
      <c r="F916" t="s">
        <v>98</v>
      </c>
      <c r="G916" t="s">
        <v>81</v>
      </c>
      <c r="H916">
        <v>828</v>
      </c>
    </row>
    <row r="917" spans="4:8" x14ac:dyDescent="0.35">
      <c r="D917" t="s">
        <v>41</v>
      </c>
      <c r="E917" t="s">
        <v>82</v>
      </c>
      <c r="F917" t="s">
        <v>98</v>
      </c>
      <c r="G917" t="s">
        <v>81</v>
      </c>
      <c r="H917">
        <v>466564</v>
      </c>
    </row>
    <row r="918" spans="4:8" x14ac:dyDescent="0.35">
      <c r="D918" t="s">
        <v>41</v>
      </c>
      <c r="E918" t="s">
        <v>2</v>
      </c>
      <c r="F918" t="s">
        <v>98</v>
      </c>
      <c r="G918" t="s">
        <v>81</v>
      </c>
      <c r="H918">
        <v>3151471</v>
      </c>
    </row>
    <row r="919" spans="4:8" x14ac:dyDescent="0.35">
      <c r="D919" t="s">
        <v>0</v>
      </c>
      <c r="E919" t="s">
        <v>1</v>
      </c>
      <c r="G919" t="s">
        <v>102</v>
      </c>
      <c r="H919">
        <v>2645726</v>
      </c>
    </row>
    <row r="920" spans="4:8" x14ac:dyDescent="0.35">
      <c r="D920" t="s">
        <v>0</v>
      </c>
      <c r="E920" t="s">
        <v>9</v>
      </c>
      <c r="G920" t="s">
        <v>102</v>
      </c>
      <c r="H920">
        <v>31842</v>
      </c>
    </row>
    <row r="921" spans="4:8" x14ac:dyDescent="0.35">
      <c r="D921" t="s">
        <v>0</v>
      </c>
      <c r="E921" t="s">
        <v>11</v>
      </c>
      <c r="G921" t="s">
        <v>102</v>
      </c>
      <c r="H921">
        <v>1041083</v>
      </c>
    </row>
    <row r="922" spans="4:8" x14ac:dyDescent="0.35">
      <c r="D922" t="s">
        <v>0</v>
      </c>
      <c r="E922" t="s">
        <v>3</v>
      </c>
      <c r="G922" t="s">
        <v>102</v>
      </c>
      <c r="H922">
        <v>3932977</v>
      </c>
    </row>
    <row r="923" spans="4:8" x14ac:dyDescent="0.35">
      <c r="D923" t="s">
        <v>0</v>
      </c>
      <c r="E923" t="s">
        <v>12</v>
      </c>
      <c r="G923" t="s">
        <v>102</v>
      </c>
      <c r="H923">
        <v>5223674</v>
      </c>
    </row>
    <row r="924" spans="4:8" x14ac:dyDescent="0.35">
      <c r="D924" t="s">
        <v>0</v>
      </c>
      <c r="E924" t="s">
        <v>4</v>
      </c>
      <c r="G924" t="s">
        <v>102</v>
      </c>
      <c r="H924">
        <v>16555294</v>
      </c>
    </row>
    <row r="925" spans="4:8" x14ac:dyDescent="0.35">
      <c r="D925" t="s">
        <v>0</v>
      </c>
      <c r="E925" t="s">
        <v>5</v>
      </c>
      <c r="G925" t="s">
        <v>102</v>
      </c>
      <c r="H925">
        <v>3994988</v>
      </c>
    </row>
    <row r="926" spans="4:8" x14ac:dyDescent="0.35">
      <c r="D926" t="s">
        <v>0</v>
      </c>
      <c r="E926" t="s">
        <v>13</v>
      </c>
      <c r="G926" t="s">
        <v>102</v>
      </c>
      <c r="H926">
        <v>3661838</v>
      </c>
    </row>
    <row r="927" spans="4:8" x14ac:dyDescent="0.35">
      <c r="D927" t="s">
        <v>0</v>
      </c>
      <c r="E927" t="s">
        <v>6</v>
      </c>
      <c r="G927" t="s">
        <v>102</v>
      </c>
      <c r="H927">
        <v>24886008</v>
      </c>
    </row>
    <row r="928" spans="4:8" x14ac:dyDescent="0.35">
      <c r="D928" t="s">
        <v>0</v>
      </c>
      <c r="E928" t="s">
        <v>14</v>
      </c>
      <c r="G928" t="s">
        <v>102</v>
      </c>
      <c r="H928">
        <v>23718779</v>
      </c>
    </row>
    <row r="929" spans="4:8" x14ac:dyDescent="0.35">
      <c r="D929" t="s">
        <v>0</v>
      </c>
      <c r="E929" t="s">
        <v>7</v>
      </c>
      <c r="G929" t="s">
        <v>102</v>
      </c>
      <c r="H929">
        <v>559607</v>
      </c>
    </row>
    <row r="930" spans="4:8" x14ac:dyDescent="0.35">
      <c r="D930" t="s">
        <v>0</v>
      </c>
      <c r="E930" t="s">
        <v>15</v>
      </c>
      <c r="G930" t="s">
        <v>102</v>
      </c>
      <c r="H930">
        <v>21184092</v>
      </c>
    </row>
    <row r="931" spans="4:8" x14ac:dyDescent="0.35">
      <c r="D931" t="s">
        <v>0</v>
      </c>
      <c r="E931" t="s">
        <v>8</v>
      </c>
      <c r="G931" t="s">
        <v>102</v>
      </c>
      <c r="H931">
        <v>4819991</v>
      </c>
    </row>
    <row r="932" spans="4:8" x14ac:dyDescent="0.35">
      <c r="D932" t="s">
        <v>0</v>
      </c>
      <c r="E932" t="s">
        <v>16</v>
      </c>
      <c r="G932" t="s">
        <v>102</v>
      </c>
      <c r="H932">
        <v>13746182</v>
      </c>
    </row>
    <row r="933" spans="4:8" x14ac:dyDescent="0.35">
      <c r="D933" t="s">
        <v>83</v>
      </c>
      <c r="E933" t="s">
        <v>38</v>
      </c>
      <c r="G933" t="s">
        <v>102</v>
      </c>
      <c r="H933">
        <v>126002079</v>
      </c>
    </row>
    <row r="934" spans="4:8" x14ac:dyDescent="0.35">
      <c r="D934" t="s">
        <v>42</v>
      </c>
      <c r="E934" t="s">
        <v>17</v>
      </c>
      <c r="G934" t="s">
        <v>102</v>
      </c>
      <c r="H934">
        <v>9808477</v>
      </c>
    </row>
    <row r="935" spans="4:8" x14ac:dyDescent="0.35">
      <c r="D935" t="s">
        <v>42</v>
      </c>
      <c r="E935" t="s">
        <v>18</v>
      </c>
      <c r="G935" t="s">
        <v>102</v>
      </c>
      <c r="H935">
        <v>2712863</v>
      </c>
    </row>
    <row r="936" spans="4:8" x14ac:dyDescent="0.35">
      <c r="D936" t="s">
        <v>42</v>
      </c>
      <c r="E936" t="s">
        <v>27</v>
      </c>
      <c r="G936" t="s">
        <v>102</v>
      </c>
      <c r="H936">
        <v>1746766</v>
      </c>
    </row>
    <row r="937" spans="4:8" x14ac:dyDescent="0.35">
      <c r="D937" t="s">
        <v>42</v>
      </c>
      <c r="E937" t="s">
        <v>28</v>
      </c>
      <c r="G937" t="s">
        <v>102</v>
      </c>
      <c r="H937">
        <v>9175852</v>
      </c>
    </row>
    <row r="938" spans="4:8" x14ac:dyDescent="0.35">
      <c r="D938" t="s">
        <v>42</v>
      </c>
      <c r="E938" t="s">
        <v>19</v>
      </c>
      <c r="G938" t="s">
        <v>102</v>
      </c>
      <c r="H938">
        <v>8923892</v>
      </c>
    </row>
    <row r="939" spans="4:8" x14ac:dyDescent="0.35">
      <c r="D939" t="s">
        <v>42</v>
      </c>
      <c r="E939" t="s">
        <v>20</v>
      </c>
      <c r="G939" t="s">
        <v>102</v>
      </c>
      <c r="H939">
        <v>2519865</v>
      </c>
    </row>
    <row r="940" spans="4:8" x14ac:dyDescent="0.35">
      <c r="D940" t="s">
        <v>42</v>
      </c>
      <c r="E940" t="s">
        <v>29</v>
      </c>
      <c r="G940" t="s">
        <v>102</v>
      </c>
      <c r="H940">
        <v>4733823</v>
      </c>
    </row>
    <row r="941" spans="4:8" x14ac:dyDescent="0.35">
      <c r="D941" t="s">
        <v>42</v>
      </c>
      <c r="E941" t="s">
        <v>21</v>
      </c>
      <c r="G941" t="s">
        <v>102</v>
      </c>
      <c r="H941">
        <v>3743295</v>
      </c>
    </row>
    <row r="942" spans="4:8" x14ac:dyDescent="0.35">
      <c r="D942" t="s">
        <v>42</v>
      </c>
      <c r="E942" t="s">
        <v>22</v>
      </c>
      <c r="G942" t="s">
        <v>102</v>
      </c>
      <c r="H942">
        <v>8907052</v>
      </c>
    </row>
    <row r="943" spans="4:8" x14ac:dyDescent="0.35">
      <c r="D943" t="s">
        <v>42</v>
      </c>
      <c r="E943" t="s">
        <v>23</v>
      </c>
      <c r="G943" t="s">
        <v>102</v>
      </c>
      <c r="H943">
        <v>19465085</v>
      </c>
    </row>
    <row r="944" spans="4:8" x14ac:dyDescent="0.35">
      <c r="D944" t="s">
        <v>42</v>
      </c>
      <c r="E944" t="s">
        <v>24</v>
      </c>
      <c r="G944" t="s">
        <v>102</v>
      </c>
      <c r="H944">
        <v>10623371</v>
      </c>
    </row>
    <row r="945" spans="4:8" x14ac:dyDescent="0.35">
      <c r="D945" t="s">
        <v>42</v>
      </c>
      <c r="E945" t="s">
        <v>25</v>
      </c>
      <c r="G945" t="s">
        <v>102</v>
      </c>
      <c r="H945">
        <v>6797457</v>
      </c>
    </row>
    <row r="946" spans="4:8" x14ac:dyDescent="0.35">
      <c r="D946" t="s">
        <v>42</v>
      </c>
      <c r="E946" t="s">
        <v>30</v>
      </c>
      <c r="G946" t="s">
        <v>102</v>
      </c>
      <c r="H946">
        <v>7683928</v>
      </c>
    </row>
    <row r="947" spans="4:8" x14ac:dyDescent="0.35">
      <c r="D947" t="s">
        <v>42</v>
      </c>
      <c r="E947" t="s">
        <v>26</v>
      </c>
      <c r="G947" t="s">
        <v>102</v>
      </c>
      <c r="H947">
        <v>15243305</v>
      </c>
    </row>
    <row r="948" spans="4:8" x14ac:dyDescent="0.35">
      <c r="D948" t="s">
        <v>42</v>
      </c>
      <c r="E948" t="s">
        <v>31</v>
      </c>
      <c r="G948" t="s">
        <v>102</v>
      </c>
      <c r="H948">
        <v>4345470</v>
      </c>
    </row>
    <row r="949" spans="4:8" x14ac:dyDescent="0.35">
      <c r="D949" t="s">
        <v>42</v>
      </c>
      <c r="E949" t="s">
        <v>32</v>
      </c>
      <c r="G949" t="s">
        <v>102</v>
      </c>
      <c r="H949">
        <v>9571578</v>
      </c>
    </row>
    <row r="950" spans="4:8" x14ac:dyDescent="0.35">
      <c r="D950" t="s">
        <v>41</v>
      </c>
      <c r="E950" t="s">
        <v>82</v>
      </c>
      <c r="G950" t="s">
        <v>102</v>
      </c>
      <c r="H950">
        <v>68607490</v>
      </c>
    </row>
    <row r="951" spans="4:8" x14ac:dyDescent="0.35">
      <c r="D951" t="s">
        <v>41</v>
      </c>
      <c r="E951" t="s">
        <v>2</v>
      </c>
      <c r="G951" t="s">
        <v>102</v>
      </c>
      <c r="H951">
        <v>57394590</v>
      </c>
    </row>
  </sheetData>
  <mergeCells count="2">
    <mergeCell ref="H18:X18"/>
    <mergeCell ref="Y18:AC18"/>
  </mergeCells>
  <pageMargins left="0.7" right="0.7" top="0.75" bottom="0.75" header="0.3" footer="0.3"/>
  <pageSetup orientation="portrait" r:id="rId1"/>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289639-58AD-4A29-AE00-D7EAB8E89297}">
  <dimension ref="B1:L916"/>
  <sheetViews>
    <sheetView zoomScaleNormal="100" workbookViewId="0">
      <selection activeCell="H16" sqref="H16"/>
    </sheetView>
  </sheetViews>
  <sheetFormatPr defaultRowHeight="14.5" x14ac:dyDescent="0.35"/>
  <cols>
    <col min="2" max="2" width="31.36328125" bestFit="1" customWidth="1"/>
    <col min="3" max="3" width="11.6328125" bestFit="1" customWidth="1"/>
    <col min="4" max="4" width="11.26953125" customWidth="1"/>
    <col min="5" max="5" width="12.1796875" customWidth="1"/>
    <col min="8" max="8" width="36.54296875" bestFit="1" customWidth="1"/>
    <col min="9" max="9" width="12.453125" bestFit="1" customWidth="1"/>
    <col min="11" max="11" width="23.90625" bestFit="1" customWidth="1"/>
    <col min="12" max="12" width="11.6328125" bestFit="1" customWidth="1"/>
    <col min="13" max="13" width="14" customWidth="1"/>
    <col min="16" max="16" width="36.6328125" bestFit="1" customWidth="1"/>
    <col min="17" max="18" width="11.6328125" bestFit="1" customWidth="1"/>
  </cols>
  <sheetData>
    <row r="1" spans="2:12" ht="227" customHeight="1" x14ac:dyDescent="0.35"/>
    <row r="2" spans="2:12" ht="304" customHeight="1" x14ac:dyDescent="0.35"/>
    <row r="3" spans="2:12" ht="19.5" customHeight="1" x14ac:dyDescent="0.35">
      <c r="B3" s="20" t="s">
        <v>103</v>
      </c>
      <c r="H3" s="20" t="s">
        <v>104</v>
      </c>
      <c r="K3" s="21" t="s">
        <v>105</v>
      </c>
    </row>
    <row r="4" spans="2:12" ht="15" customHeight="1" x14ac:dyDescent="0.35">
      <c r="B4" s="3" t="s">
        <v>35</v>
      </c>
      <c r="C4" t="s">
        <v>39</v>
      </c>
      <c r="H4" s="3" t="s">
        <v>35</v>
      </c>
      <c r="I4" t="s">
        <v>39</v>
      </c>
      <c r="K4" s="3" t="s">
        <v>35</v>
      </c>
      <c r="L4" t="s">
        <v>39</v>
      </c>
    </row>
    <row r="5" spans="2:12" ht="15" customHeight="1" x14ac:dyDescent="0.35">
      <c r="B5" s="4" t="s">
        <v>88</v>
      </c>
      <c r="C5" s="2">
        <v>9320745</v>
      </c>
      <c r="H5" s="4" t="s">
        <v>98</v>
      </c>
      <c r="I5" s="2">
        <v>22226600</v>
      </c>
      <c r="K5" s="4" t="s">
        <v>77</v>
      </c>
      <c r="L5" s="2">
        <v>210917</v>
      </c>
    </row>
    <row r="6" spans="2:12" ht="15" customHeight="1" x14ac:dyDescent="0.35">
      <c r="B6" s="4" t="s">
        <v>89</v>
      </c>
      <c r="C6" s="2">
        <v>20334399</v>
      </c>
      <c r="H6" s="5" t="s">
        <v>97</v>
      </c>
      <c r="I6" s="2">
        <v>4418368</v>
      </c>
      <c r="K6" s="4" t="s">
        <v>78</v>
      </c>
      <c r="L6" s="2">
        <v>3139308</v>
      </c>
    </row>
    <row r="7" spans="2:12" ht="15" customHeight="1" x14ac:dyDescent="0.35">
      <c r="B7" s="4" t="s">
        <v>102</v>
      </c>
      <c r="C7" s="2">
        <v>126002079</v>
      </c>
      <c r="H7" s="5" t="s">
        <v>66</v>
      </c>
      <c r="I7" s="2">
        <v>692027</v>
      </c>
      <c r="K7" s="4" t="s">
        <v>80</v>
      </c>
      <c r="L7" s="2">
        <v>845</v>
      </c>
    </row>
    <row r="8" spans="2:12" ht="15" customHeight="1" x14ac:dyDescent="0.35">
      <c r="B8" s="4" t="s">
        <v>33</v>
      </c>
      <c r="C8" s="2">
        <v>155657223</v>
      </c>
      <c r="H8" s="5" t="s">
        <v>63</v>
      </c>
      <c r="I8" s="2">
        <v>674489</v>
      </c>
      <c r="K8" s="4" t="s">
        <v>79</v>
      </c>
      <c r="L8" s="2">
        <v>408732</v>
      </c>
    </row>
    <row r="9" spans="2:12" ht="15" customHeight="1" x14ac:dyDescent="0.35">
      <c r="H9" s="5" t="s">
        <v>65</v>
      </c>
      <c r="I9" s="2">
        <v>476134</v>
      </c>
      <c r="K9" s="4" t="s">
        <v>81</v>
      </c>
      <c r="L9" s="2">
        <v>3618035</v>
      </c>
    </row>
    <row r="10" spans="2:12" x14ac:dyDescent="0.35">
      <c r="B10" s="21" t="s">
        <v>105</v>
      </c>
      <c r="H10" s="5" t="s">
        <v>64</v>
      </c>
      <c r="I10" s="2">
        <v>81355</v>
      </c>
      <c r="K10" s="4" t="s">
        <v>33</v>
      </c>
      <c r="L10" s="2">
        <v>7377837</v>
      </c>
    </row>
    <row r="11" spans="2:12" ht="15" customHeight="1" x14ac:dyDescent="0.35">
      <c r="B11" s="3" t="s">
        <v>35</v>
      </c>
      <c r="C11" t="s">
        <v>39</v>
      </c>
      <c r="H11" s="5" t="s">
        <v>68</v>
      </c>
      <c r="I11" s="2">
        <v>6283</v>
      </c>
    </row>
    <row r="12" spans="2:12" ht="15" customHeight="1" x14ac:dyDescent="0.35">
      <c r="B12" s="4" t="s">
        <v>60</v>
      </c>
      <c r="C12" s="2">
        <v>22226600</v>
      </c>
      <c r="H12" s="5" t="s">
        <v>62</v>
      </c>
      <c r="I12" s="2">
        <v>519</v>
      </c>
    </row>
    <row r="13" spans="2:12" ht="15" customHeight="1" x14ac:dyDescent="0.35">
      <c r="B13" s="4" t="s">
        <v>61</v>
      </c>
      <c r="C13" s="2">
        <v>7377837</v>
      </c>
      <c r="H13" s="5" t="s">
        <v>69</v>
      </c>
      <c r="I13" s="2">
        <v>69</v>
      </c>
    </row>
    <row r="14" spans="2:12" ht="15" customHeight="1" x14ac:dyDescent="0.35">
      <c r="B14" s="4" t="s">
        <v>102</v>
      </c>
      <c r="C14" s="2">
        <v>126002079</v>
      </c>
      <c r="H14" s="5" t="s">
        <v>70</v>
      </c>
      <c r="I14" s="2">
        <v>155</v>
      </c>
    </row>
    <row r="15" spans="2:12" ht="15" customHeight="1" x14ac:dyDescent="0.35">
      <c r="B15" s="4" t="s">
        <v>33</v>
      </c>
      <c r="C15" s="2">
        <v>155606516</v>
      </c>
      <c r="H15" s="5" t="s">
        <v>73</v>
      </c>
      <c r="I15" s="2">
        <v>7081774</v>
      </c>
    </row>
    <row r="16" spans="2:12" ht="15" customHeight="1" x14ac:dyDescent="0.35">
      <c r="H16" s="5" t="s">
        <v>71</v>
      </c>
      <c r="I16" s="2">
        <v>3075246</v>
      </c>
    </row>
    <row r="17" spans="2:9" ht="15" customHeight="1" x14ac:dyDescent="0.35">
      <c r="H17" s="5" t="s">
        <v>84</v>
      </c>
      <c r="I17" s="2">
        <v>1456205</v>
      </c>
    </row>
    <row r="18" spans="2:9" ht="15" customHeight="1" x14ac:dyDescent="0.35">
      <c r="H18" s="5" t="s">
        <v>72</v>
      </c>
      <c r="I18" s="2">
        <v>1248874</v>
      </c>
    </row>
    <row r="19" spans="2:9" ht="15" customHeight="1" x14ac:dyDescent="0.35">
      <c r="H19" s="5" t="s">
        <v>67</v>
      </c>
      <c r="I19" s="2">
        <v>1427995</v>
      </c>
    </row>
    <row r="20" spans="2:9" ht="15" customHeight="1" x14ac:dyDescent="0.35">
      <c r="H20" s="5" t="s">
        <v>75</v>
      </c>
      <c r="I20" s="2">
        <v>1229608</v>
      </c>
    </row>
    <row r="21" spans="2:9" ht="15" customHeight="1" x14ac:dyDescent="0.35">
      <c r="H21" s="5" t="s">
        <v>99</v>
      </c>
      <c r="I21" s="2">
        <v>335751</v>
      </c>
    </row>
    <row r="22" spans="2:9" ht="14" customHeight="1" x14ac:dyDescent="0.35">
      <c r="H22" s="5" t="s">
        <v>74</v>
      </c>
      <c r="I22" s="2">
        <v>21748</v>
      </c>
    </row>
    <row r="23" spans="2:9" ht="14" customHeight="1" x14ac:dyDescent="0.35">
      <c r="H23" s="4" t="s">
        <v>33</v>
      </c>
      <c r="I23" s="2">
        <v>22226600</v>
      </c>
    </row>
    <row r="24" spans="2:9" ht="14" customHeight="1" x14ac:dyDescent="0.35"/>
    <row r="25" spans="2:9" x14ac:dyDescent="0.35">
      <c r="B25" t="s">
        <v>86</v>
      </c>
      <c r="C25" t="s">
        <v>0</v>
      </c>
      <c r="D25" t="s">
        <v>100</v>
      </c>
      <c r="E25" t="s">
        <v>101</v>
      </c>
      <c r="F25" s="2" t="s">
        <v>36</v>
      </c>
    </row>
    <row r="26" spans="2:9" x14ac:dyDescent="0.35">
      <c r="B26" t="s">
        <v>0</v>
      </c>
      <c r="C26" t="s">
        <v>1</v>
      </c>
      <c r="D26" t="s">
        <v>60</v>
      </c>
      <c r="E26" t="s">
        <v>60</v>
      </c>
      <c r="F26">
        <v>441632</v>
      </c>
    </row>
    <row r="27" spans="2:9" x14ac:dyDescent="0.35">
      <c r="B27" t="s">
        <v>0</v>
      </c>
      <c r="C27" t="s">
        <v>9</v>
      </c>
      <c r="D27" t="s">
        <v>60</v>
      </c>
      <c r="E27" t="s">
        <v>60</v>
      </c>
      <c r="F27">
        <v>8145</v>
      </c>
    </row>
    <row r="28" spans="2:9" x14ac:dyDescent="0.35">
      <c r="B28" t="s">
        <v>0</v>
      </c>
      <c r="C28" t="s">
        <v>11</v>
      </c>
      <c r="D28" t="s">
        <v>60</v>
      </c>
      <c r="E28" t="s">
        <v>60</v>
      </c>
      <c r="F28">
        <v>173992</v>
      </c>
    </row>
    <row r="29" spans="2:9" x14ac:dyDescent="0.35">
      <c r="B29" t="s">
        <v>0</v>
      </c>
      <c r="C29" t="s">
        <v>3</v>
      </c>
      <c r="D29" t="s">
        <v>60</v>
      </c>
      <c r="E29" t="s">
        <v>60</v>
      </c>
      <c r="F29">
        <v>1013168</v>
      </c>
    </row>
    <row r="30" spans="2:9" x14ac:dyDescent="0.35">
      <c r="B30" t="s">
        <v>0</v>
      </c>
      <c r="C30" t="s">
        <v>12</v>
      </c>
      <c r="D30" t="s">
        <v>60</v>
      </c>
      <c r="E30" t="s">
        <v>60</v>
      </c>
      <c r="F30">
        <v>793327</v>
      </c>
    </row>
    <row r="31" spans="2:9" x14ac:dyDescent="0.35">
      <c r="B31" t="s">
        <v>0</v>
      </c>
      <c r="C31" t="s">
        <v>4</v>
      </c>
      <c r="D31" t="s">
        <v>60</v>
      </c>
      <c r="E31" t="s">
        <v>60</v>
      </c>
      <c r="F31">
        <v>1680155</v>
      </c>
    </row>
    <row r="32" spans="2:9" x14ac:dyDescent="0.35">
      <c r="B32" t="s">
        <v>0</v>
      </c>
      <c r="C32" t="s">
        <v>5</v>
      </c>
      <c r="D32" t="s">
        <v>60</v>
      </c>
      <c r="E32" t="s">
        <v>60</v>
      </c>
      <c r="F32">
        <v>1112189</v>
      </c>
    </row>
    <row r="33" spans="2:6" x14ac:dyDescent="0.35">
      <c r="B33" t="s">
        <v>0</v>
      </c>
      <c r="C33" t="s">
        <v>13</v>
      </c>
      <c r="D33" t="s">
        <v>60</v>
      </c>
      <c r="E33" t="s">
        <v>60</v>
      </c>
      <c r="F33">
        <v>1131616</v>
      </c>
    </row>
    <row r="34" spans="2:6" x14ac:dyDescent="0.35">
      <c r="B34" t="s">
        <v>0</v>
      </c>
      <c r="C34" t="s">
        <v>6</v>
      </c>
      <c r="D34" t="s">
        <v>60</v>
      </c>
      <c r="E34" t="s">
        <v>60</v>
      </c>
      <c r="F34">
        <v>4983101</v>
      </c>
    </row>
    <row r="35" spans="2:6" x14ac:dyDescent="0.35">
      <c r="B35" t="s">
        <v>0</v>
      </c>
      <c r="C35" t="s">
        <v>14</v>
      </c>
      <c r="D35" t="s">
        <v>60</v>
      </c>
      <c r="E35" t="s">
        <v>60</v>
      </c>
      <c r="F35">
        <v>5022639</v>
      </c>
    </row>
    <row r="36" spans="2:6" x14ac:dyDescent="0.35">
      <c r="B36" t="s">
        <v>0</v>
      </c>
      <c r="C36" t="s">
        <v>7</v>
      </c>
      <c r="D36" t="s">
        <v>60</v>
      </c>
      <c r="E36" t="s">
        <v>60</v>
      </c>
      <c r="F36">
        <v>100856</v>
      </c>
    </row>
    <row r="37" spans="2:6" x14ac:dyDescent="0.35">
      <c r="B37" t="s">
        <v>0</v>
      </c>
      <c r="C37" t="s">
        <v>15</v>
      </c>
      <c r="D37" t="s">
        <v>60</v>
      </c>
      <c r="E37" t="s">
        <v>60</v>
      </c>
      <c r="F37">
        <v>3216275</v>
      </c>
    </row>
    <row r="38" spans="2:6" x14ac:dyDescent="0.35">
      <c r="B38" t="s">
        <v>0</v>
      </c>
      <c r="C38" t="s">
        <v>8</v>
      </c>
      <c r="D38" t="s">
        <v>60</v>
      </c>
      <c r="E38" t="s">
        <v>60</v>
      </c>
      <c r="F38">
        <v>820698</v>
      </c>
    </row>
    <row r="39" spans="2:6" x14ac:dyDescent="0.35">
      <c r="B39" t="s">
        <v>0</v>
      </c>
      <c r="C39" t="s">
        <v>16</v>
      </c>
      <c r="D39" t="s">
        <v>60</v>
      </c>
      <c r="E39" t="s">
        <v>60</v>
      </c>
      <c r="F39">
        <v>1728809</v>
      </c>
    </row>
    <row r="40" spans="2:6" hidden="1" x14ac:dyDescent="0.35">
      <c r="B40" t="s">
        <v>83</v>
      </c>
      <c r="C40" t="s">
        <v>38</v>
      </c>
      <c r="D40" t="s">
        <v>60</v>
      </c>
      <c r="E40" t="s">
        <v>60</v>
      </c>
      <c r="F40">
        <v>22226600</v>
      </c>
    </row>
    <row r="41" spans="2:6" hidden="1" x14ac:dyDescent="0.35">
      <c r="B41" t="s">
        <v>42</v>
      </c>
      <c r="C41" t="s">
        <v>17</v>
      </c>
      <c r="D41" t="s">
        <v>60</v>
      </c>
      <c r="E41" t="s">
        <v>60</v>
      </c>
      <c r="F41">
        <v>601178</v>
      </c>
    </row>
    <row r="42" spans="2:6" hidden="1" x14ac:dyDescent="0.35">
      <c r="B42" t="s">
        <v>42</v>
      </c>
      <c r="C42" t="s">
        <v>18</v>
      </c>
      <c r="D42" t="s">
        <v>60</v>
      </c>
      <c r="E42" t="s">
        <v>60</v>
      </c>
      <c r="F42">
        <v>842911</v>
      </c>
    </row>
    <row r="43" spans="2:6" hidden="1" x14ac:dyDescent="0.35">
      <c r="B43" t="s">
        <v>42</v>
      </c>
      <c r="C43" t="s">
        <v>27</v>
      </c>
      <c r="D43" t="s">
        <v>60</v>
      </c>
      <c r="E43" t="s">
        <v>60</v>
      </c>
      <c r="F43">
        <v>786149</v>
      </c>
    </row>
    <row r="44" spans="2:6" hidden="1" x14ac:dyDescent="0.35">
      <c r="B44" t="s">
        <v>42</v>
      </c>
      <c r="C44" t="s">
        <v>28</v>
      </c>
      <c r="D44" t="s">
        <v>60</v>
      </c>
      <c r="E44" t="s">
        <v>60</v>
      </c>
      <c r="F44">
        <v>1667082</v>
      </c>
    </row>
    <row r="45" spans="2:6" hidden="1" x14ac:dyDescent="0.35">
      <c r="B45" t="s">
        <v>42</v>
      </c>
      <c r="C45" t="s">
        <v>19</v>
      </c>
      <c r="D45" t="s">
        <v>60</v>
      </c>
      <c r="E45" t="s">
        <v>60</v>
      </c>
      <c r="F45">
        <v>461721</v>
      </c>
    </row>
    <row r="46" spans="2:6" hidden="1" x14ac:dyDescent="0.35">
      <c r="B46" t="s">
        <v>42</v>
      </c>
      <c r="C46" t="s">
        <v>20</v>
      </c>
      <c r="D46" t="s">
        <v>60</v>
      </c>
      <c r="E46" t="s">
        <v>60</v>
      </c>
      <c r="F46">
        <v>142061</v>
      </c>
    </row>
    <row r="47" spans="2:6" hidden="1" x14ac:dyDescent="0.35">
      <c r="B47" t="s">
        <v>42</v>
      </c>
      <c r="C47" t="s">
        <v>29</v>
      </c>
      <c r="D47" t="s">
        <v>60</v>
      </c>
      <c r="E47" t="s">
        <v>60</v>
      </c>
      <c r="F47">
        <v>848265</v>
      </c>
    </row>
    <row r="48" spans="2:6" hidden="1" x14ac:dyDescent="0.35">
      <c r="B48" t="s">
        <v>42</v>
      </c>
      <c r="C48" t="s">
        <v>21</v>
      </c>
      <c r="D48" t="s">
        <v>60</v>
      </c>
      <c r="E48" t="s">
        <v>60</v>
      </c>
      <c r="F48">
        <v>2729253</v>
      </c>
    </row>
    <row r="49" spans="2:6" hidden="1" x14ac:dyDescent="0.35">
      <c r="B49" t="s">
        <v>42</v>
      </c>
      <c r="C49" t="s">
        <v>22</v>
      </c>
      <c r="D49" t="s">
        <v>60</v>
      </c>
      <c r="E49" t="s">
        <v>60</v>
      </c>
      <c r="F49">
        <v>1123694</v>
      </c>
    </row>
    <row r="50" spans="2:6" hidden="1" x14ac:dyDescent="0.35">
      <c r="B50" t="s">
        <v>42</v>
      </c>
      <c r="C50" t="s">
        <v>23</v>
      </c>
      <c r="D50" t="s">
        <v>60</v>
      </c>
      <c r="E50" t="s">
        <v>60</v>
      </c>
      <c r="F50">
        <v>7029193</v>
      </c>
    </row>
    <row r="51" spans="2:6" hidden="1" x14ac:dyDescent="0.35">
      <c r="B51" t="s">
        <v>42</v>
      </c>
      <c r="C51" t="s">
        <v>24</v>
      </c>
      <c r="D51" t="s">
        <v>60</v>
      </c>
      <c r="E51" t="s">
        <v>60</v>
      </c>
      <c r="F51">
        <v>789140</v>
      </c>
    </row>
    <row r="52" spans="2:6" hidden="1" x14ac:dyDescent="0.35">
      <c r="B52" t="s">
        <v>42</v>
      </c>
      <c r="C52" t="s">
        <v>25</v>
      </c>
      <c r="D52" t="s">
        <v>60</v>
      </c>
      <c r="E52" t="s">
        <v>60</v>
      </c>
      <c r="F52">
        <v>487372</v>
      </c>
    </row>
    <row r="53" spans="2:6" hidden="1" x14ac:dyDescent="0.35">
      <c r="B53" t="s">
        <v>42</v>
      </c>
      <c r="C53" t="s">
        <v>30</v>
      </c>
      <c r="D53" t="s">
        <v>60</v>
      </c>
      <c r="E53" t="s">
        <v>60</v>
      </c>
      <c r="F53">
        <v>362034</v>
      </c>
    </row>
    <row r="54" spans="2:6" hidden="1" x14ac:dyDescent="0.35">
      <c r="B54" t="s">
        <v>42</v>
      </c>
      <c r="C54" t="s">
        <v>26</v>
      </c>
      <c r="D54" t="s">
        <v>60</v>
      </c>
      <c r="E54" t="s">
        <v>60</v>
      </c>
      <c r="F54">
        <v>3622369</v>
      </c>
    </row>
    <row r="55" spans="2:6" hidden="1" x14ac:dyDescent="0.35">
      <c r="B55" t="s">
        <v>42</v>
      </c>
      <c r="C55" t="s">
        <v>31</v>
      </c>
      <c r="D55" t="s">
        <v>60</v>
      </c>
      <c r="E55" t="s">
        <v>60</v>
      </c>
      <c r="F55">
        <v>339380</v>
      </c>
    </row>
    <row r="56" spans="2:6" hidden="1" x14ac:dyDescent="0.35">
      <c r="B56" t="s">
        <v>42</v>
      </c>
      <c r="C56" t="s">
        <v>32</v>
      </c>
      <c r="D56" t="s">
        <v>60</v>
      </c>
      <c r="E56" t="s">
        <v>60</v>
      </c>
      <c r="F56">
        <v>394797</v>
      </c>
    </row>
    <row r="57" spans="2:6" hidden="1" x14ac:dyDescent="0.35">
      <c r="B57" t="s">
        <v>41</v>
      </c>
      <c r="C57" t="s">
        <v>82</v>
      </c>
      <c r="D57" t="s">
        <v>60</v>
      </c>
      <c r="E57" t="s">
        <v>60</v>
      </c>
      <c r="F57">
        <v>12074802</v>
      </c>
    </row>
    <row r="58" spans="2:6" hidden="1" x14ac:dyDescent="0.35">
      <c r="B58" t="s">
        <v>41</v>
      </c>
      <c r="C58" t="s">
        <v>2</v>
      </c>
      <c r="D58" t="s">
        <v>60</v>
      </c>
      <c r="E58" t="s">
        <v>60</v>
      </c>
      <c r="F58">
        <v>10151800</v>
      </c>
    </row>
    <row r="59" spans="2:6" x14ac:dyDescent="0.35">
      <c r="B59" t="s">
        <v>0</v>
      </c>
      <c r="C59" t="s">
        <v>1</v>
      </c>
      <c r="D59" t="s">
        <v>61</v>
      </c>
      <c r="E59" t="s">
        <v>61</v>
      </c>
      <c r="F59">
        <v>64532</v>
      </c>
    </row>
    <row r="60" spans="2:6" x14ac:dyDescent="0.35">
      <c r="B60" t="s">
        <v>0</v>
      </c>
      <c r="C60" t="s">
        <v>9</v>
      </c>
      <c r="D60" t="s">
        <v>61</v>
      </c>
      <c r="E60" t="s">
        <v>61</v>
      </c>
      <c r="F60">
        <v>0</v>
      </c>
    </row>
    <row r="61" spans="2:6" x14ac:dyDescent="0.35">
      <c r="B61" t="s">
        <v>0</v>
      </c>
      <c r="C61" t="s">
        <v>11</v>
      </c>
      <c r="D61" t="s">
        <v>61</v>
      </c>
      <c r="E61" t="s">
        <v>61</v>
      </c>
      <c r="F61">
        <v>49208</v>
      </c>
    </row>
    <row r="62" spans="2:6" x14ac:dyDescent="0.35">
      <c r="B62" t="s">
        <v>0</v>
      </c>
      <c r="C62" t="s">
        <v>3</v>
      </c>
      <c r="D62" t="s">
        <v>61</v>
      </c>
      <c r="E62" t="s">
        <v>61</v>
      </c>
      <c r="F62">
        <v>254392</v>
      </c>
    </row>
    <row r="63" spans="2:6" x14ac:dyDescent="0.35">
      <c r="B63" t="s">
        <v>0</v>
      </c>
      <c r="C63" t="s">
        <v>12</v>
      </c>
      <c r="D63" t="s">
        <v>61</v>
      </c>
      <c r="E63" t="s">
        <v>61</v>
      </c>
      <c r="F63">
        <v>331124</v>
      </c>
    </row>
    <row r="64" spans="2:6" x14ac:dyDescent="0.35">
      <c r="B64" t="s">
        <v>0</v>
      </c>
      <c r="C64" t="s">
        <v>4</v>
      </c>
      <c r="D64" t="s">
        <v>61</v>
      </c>
      <c r="E64" t="s">
        <v>61</v>
      </c>
      <c r="F64">
        <v>2589147</v>
      </c>
    </row>
    <row r="65" spans="2:6" x14ac:dyDescent="0.35">
      <c r="B65" t="s">
        <v>0</v>
      </c>
      <c r="C65" t="s">
        <v>5</v>
      </c>
      <c r="D65" t="s">
        <v>61</v>
      </c>
      <c r="E65" t="s">
        <v>61</v>
      </c>
      <c r="F65">
        <v>811122</v>
      </c>
    </row>
    <row r="66" spans="2:6" x14ac:dyDescent="0.35">
      <c r="B66" t="s">
        <v>0</v>
      </c>
      <c r="C66" t="s">
        <v>13</v>
      </c>
      <c r="D66" t="s">
        <v>61</v>
      </c>
      <c r="E66" t="s">
        <v>61</v>
      </c>
      <c r="F66">
        <v>49645</v>
      </c>
    </row>
    <row r="67" spans="2:6" x14ac:dyDescent="0.35">
      <c r="B67" t="s">
        <v>0</v>
      </c>
      <c r="C67" t="s">
        <v>6</v>
      </c>
      <c r="D67" t="s">
        <v>61</v>
      </c>
      <c r="E67" t="s">
        <v>61</v>
      </c>
      <c r="F67">
        <v>1186715</v>
      </c>
    </row>
    <row r="68" spans="2:6" x14ac:dyDescent="0.35">
      <c r="B68" t="s">
        <v>0</v>
      </c>
      <c r="C68" t="s">
        <v>14</v>
      </c>
      <c r="D68" t="s">
        <v>61</v>
      </c>
      <c r="E68" t="s">
        <v>61</v>
      </c>
      <c r="F68">
        <v>245516</v>
      </c>
    </row>
    <row r="69" spans="2:6" x14ac:dyDescent="0.35">
      <c r="B69" t="s">
        <v>0</v>
      </c>
      <c r="C69" t="s">
        <v>7</v>
      </c>
      <c r="D69" t="s">
        <v>61</v>
      </c>
      <c r="E69" t="s">
        <v>61</v>
      </c>
      <c r="F69">
        <v>36612</v>
      </c>
    </row>
    <row r="70" spans="2:6" x14ac:dyDescent="0.35">
      <c r="B70" t="s">
        <v>0</v>
      </c>
      <c r="C70" t="s">
        <v>15</v>
      </c>
      <c r="D70" t="s">
        <v>61</v>
      </c>
      <c r="E70" t="s">
        <v>61</v>
      </c>
      <c r="F70">
        <v>1215928</v>
      </c>
    </row>
    <row r="71" spans="2:6" x14ac:dyDescent="0.35">
      <c r="B71" t="s">
        <v>0</v>
      </c>
      <c r="C71" t="s">
        <v>8</v>
      </c>
      <c r="D71" t="s">
        <v>61</v>
      </c>
      <c r="E71" t="s">
        <v>61</v>
      </c>
      <c r="F71">
        <v>512406</v>
      </c>
    </row>
    <row r="72" spans="2:6" x14ac:dyDescent="0.35">
      <c r="B72" t="s">
        <v>0</v>
      </c>
      <c r="C72" t="s">
        <v>16</v>
      </c>
      <c r="D72" t="s">
        <v>61</v>
      </c>
      <c r="E72" t="s">
        <v>61</v>
      </c>
      <c r="F72">
        <v>31488</v>
      </c>
    </row>
    <row r="73" spans="2:6" hidden="1" x14ac:dyDescent="0.35">
      <c r="B73" t="s">
        <v>83</v>
      </c>
      <c r="C73" t="s">
        <v>38</v>
      </c>
      <c r="D73" t="s">
        <v>61</v>
      </c>
      <c r="E73" t="s">
        <v>61</v>
      </c>
      <c r="F73">
        <v>7377837</v>
      </c>
    </row>
    <row r="74" spans="2:6" hidden="1" x14ac:dyDescent="0.35">
      <c r="B74" t="s">
        <v>42</v>
      </c>
      <c r="C74" t="s">
        <v>17</v>
      </c>
      <c r="D74" t="s">
        <v>61</v>
      </c>
      <c r="E74" t="s">
        <v>61</v>
      </c>
      <c r="F74">
        <v>771780</v>
      </c>
    </row>
    <row r="75" spans="2:6" hidden="1" x14ac:dyDescent="0.35">
      <c r="B75" t="s">
        <v>42</v>
      </c>
      <c r="C75" t="s">
        <v>18</v>
      </c>
      <c r="D75" t="s">
        <v>61</v>
      </c>
      <c r="E75" t="s">
        <v>61</v>
      </c>
      <c r="F75">
        <v>26989</v>
      </c>
    </row>
    <row r="76" spans="2:6" hidden="1" x14ac:dyDescent="0.35">
      <c r="B76" t="s">
        <v>42</v>
      </c>
      <c r="C76" t="s">
        <v>27</v>
      </c>
      <c r="D76" t="s">
        <v>61</v>
      </c>
      <c r="E76" t="s">
        <v>61</v>
      </c>
      <c r="F76">
        <v>109420</v>
      </c>
    </row>
    <row r="77" spans="2:6" hidden="1" x14ac:dyDescent="0.35">
      <c r="B77" t="s">
        <v>42</v>
      </c>
      <c r="C77" t="s">
        <v>28</v>
      </c>
      <c r="D77" t="s">
        <v>61</v>
      </c>
      <c r="E77" t="s">
        <v>61</v>
      </c>
      <c r="F77">
        <v>10866</v>
      </c>
    </row>
    <row r="78" spans="2:6" hidden="1" x14ac:dyDescent="0.35">
      <c r="B78" t="s">
        <v>42</v>
      </c>
      <c r="C78" t="s">
        <v>19</v>
      </c>
      <c r="D78" t="s">
        <v>61</v>
      </c>
      <c r="E78" t="s">
        <v>61</v>
      </c>
      <c r="F78">
        <v>102051</v>
      </c>
    </row>
    <row r="79" spans="2:6" hidden="1" x14ac:dyDescent="0.35">
      <c r="B79" t="s">
        <v>42</v>
      </c>
      <c r="C79" t="s">
        <v>20</v>
      </c>
      <c r="D79" t="s">
        <v>61</v>
      </c>
      <c r="E79" t="s">
        <v>61</v>
      </c>
      <c r="F79">
        <v>9218</v>
      </c>
    </row>
    <row r="80" spans="2:6" hidden="1" x14ac:dyDescent="0.35">
      <c r="B80" t="s">
        <v>42</v>
      </c>
      <c r="C80" t="s">
        <v>29</v>
      </c>
      <c r="D80" t="s">
        <v>61</v>
      </c>
      <c r="E80" t="s">
        <v>61</v>
      </c>
      <c r="F80">
        <v>294320</v>
      </c>
    </row>
    <row r="81" spans="2:6" hidden="1" x14ac:dyDescent="0.35">
      <c r="B81" t="s">
        <v>42</v>
      </c>
      <c r="C81" t="s">
        <v>21</v>
      </c>
      <c r="D81" t="s">
        <v>61</v>
      </c>
      <c r="E81" t="s">
        <v>61</v>
      </c>
      <c r="F81">
        <v>131905</v>
      </c>
    </row>
    <row r="82" spans="2:6" hidden="1" x14ac:dyDescent="0.35">
      <c r="B82" t="s">
        <v>42</v>
      </c>
      <c r="C82" t="s">
        <v>22</v>
      </c>
      <c r="D82" t="s">
        <v>61</v>
      </c>
      <c r="E82" t="s">
        <v>61</v>
      </c>
      <c r="F82">
        <v>335517</v>
      </c>
    </row>
    <row r="83" spans="2:6" hidden="1" x14ac:dyDescent="0.35">
      <c r="B83" t="s">
        <v>42</v>
      </c>
      <c r="C83" t="s">
        <v>23</v>
      </c>
      <c r="D83" t="s">
        <v>61</v>
      </c>
      <c r="E83" t="s">
        <v>61</v>
      </c>
      <c r="F83">
        <v>4169225</v>
      </c>
    </row>
    <row r="84" spans="2:6" hidden="1" x14ac:dyDescent="0.35">
      <c r="B84" t="s">
        <v>42</v>
      </c>
      <c r="C84" t="s">
        <v>24</v>
      </c>
      <c r="D84" t="s">
        <v>61</v>
      </c>
      <c r="E84" t="s">
        <v>61</v>
      </c>
      <c r="F84">
        <v>80431</v>
      </c>
    </row>
    <row r="85" spans="2:6" hidden="1" x14ac:dyDescent="0.35">
      <c r="B85" t="s">
        <v>42</v>
      </c>
      <c r="C85" t="s">
        <v>25</v>
      </c>
      <c r="D85" t="s">
        <v>61</v>
      </c>
      <c r="E85" t="s">
        <v>61</v>
      </c>
      <c r="F85">
        <v>446725</v>
      </c>
    </row>
    <row r="86" spans="2:6" hidden="1" x14ac:dyDescent="0.35">
      <c r="B86" t="s">
        <v>42</v>
      </c>
      <c r="C86" t="s">
        <v>30</v>
      </c>
      <c r="D86" t="s">
        <v>61</v>
      </c>
      <c r="E86" t="s">
        <v>61</v>
      </c>
      <c r="F86">
        <v>285718</v>
      </c>
    </row>
    <row r="87" spans="2:6" hidden="1" x14ac:dyDescent="0.35">
      <c r="B87" t="s">
        <v>42</v>
      </c>
      <c r="C87" t="s">
        <v>26</v>
      </c>
      <c r="D87" t="s">
        <v>61</v>
      </c>
      <c r="E87" t="s">
        <v>61</v>
      </c>
      <c r="F87">
        <v>375195</v>
      </c>
    </row>
    <row r="88" spans="2:6" hidden="1" x14ac:dyDescent="0.35">
      <c r="B88" t="s">
        <v>42</v>
      </c>
      <c r="C88" t="s">
        <v>31</v>
      </c>
      <c r="D88" t="s">
        <v>61</v>
      </c>
      <c r="E88" t="s">
        <v>61</v>
      </c>
      <c r="F88">
        <v>226814</v>
      </c>
    </row>
    <row r="89" spans="2:6" hidden="1" x14ac:dyDescent="0.35">
      <c r="B89" t="s">
        <v>42</v>
      </c>
      <c r="C89" t="s">
        <v>32</v>
      </c>
      <c r="D89" t="s">
        <v>61</v>
      </c>
      <c r="E89" t="s">
        <v>61</v>
      </c>
      <c r="F89">
        <v>1660</v>
      </c>
    </row>
    <row r="90" spans="2:6" hidden="1" x14ac:dyDescent="0.35">
      <c r="B90" t="s">
        <v>41</v>
      </c>
      <c r="C90" t="s">
        <v>82</v>
      </c>
      <c r="D90" t="s">
        <v>61</v>
      </c>
      <c r="E90" t="s">
        <v>61</v>
      </c>
      <c r="F90">
        <v>1922909</v>
      </c>
    </row>
    <row r="91" spans="2:6" hidden="1" x14ac:dyDescent="0.35">
      <c r="B91" t="s">
        <v>41</v>
      </c>
      <c r="C91" t="s">
        <v>2</v>
      </c>
      <c r="D91" t="s">
        <v>61</v>
      </c>
      <c r="E91" t="s">
        <v>61</v>
      </c>
      <c r="F91">
        <v>5454928</v>
      </c>
    </row>
    <row r="92" spans="2:6" x14ac:dyDescent="0.35">
      <c r="B92" t="s">
        <v>0</v>
      </c>
      <c r="C92" t="s">
        <v>1</v>
      </c>
      <c r="D92" s="2" t="s">
        <v>88</v>
      </c>
      <c r="E92" s="2" t="s">
        <v>88</v>
      </c>
      <c r="F92" s="2">
        <v>156401</v>
      </c>
    </row>
    <row r="93" spans="2:6" x14ac:dyDescent="0.35">
      <c r="B93" t="s">
        <v>0</v>
      </c>
      <c r="C93" t="s">
        <v>9</v>
      </c>
      <c r="D93" s="2" t="s">
        <v>88</v>
      </c>
      <c r="E93" s="2" t="s">
        <v>88</v>
      </c>
      <c r="F93" s="2">
        <v>1</v>
      </c>
    </row>
    <row r="94" spans="2:6" x14ac:dyDescent="0.35">
      <c r="B94" t="s">
        <v>0</v>
      </c>
      <c r="C94" t="s">
        <v>11</v>
      </c>
      <c r="D94" s="2" t="s">
        <v>88</v>
      </c>
      <c r="E94" s="2" t="s">
        <v>88</v>
      </c>
      <c r="F94" s="2">
        <v>62586</v>
      </c>
    </row>
    <row r="95" spans="2:6" x14ac:dyDescent="0.35">
      <c r="B95" t="s">
        <v>0</v>
      </c>
      <c r="C95" t="s">
        <v>3</v>
      </c>
      <c r="D95" s="2" t="s">
        <v>88</v>
      </c>
      <c r="E95" s="2" t="s">
        <v>88</v>
      </c>
      <c r="F95" s="2">
        <v>430807</v>
      </c>
    </row>
    <row r="96" spans="2:6" x14ac:dyDescent="0.35">
      <c r="B96" t="s">
        <v>0</v>
      </c>
      <c r="C96" t="s">
        <v>12</v>
      </c>
      <c r="D96" s="2" t="s">
        <v>88</v>
      </c>
      <c r="E96" s="2" t="s">
        <v>88</v>
      </c>
      <c r="F96" s="2">
        <v>140329</v>
      </c>
    </row>
    <row r="97" spans="2:6" x14ac:dyDescent="0.35">
      <c r="B97" t="s">
        <v>0</v>
      </c>
      <c r="C97" t="s">
        <v>4</v>
      </c>
      <c r="D97" s="2" t="s">
        <v>88</v>
      </c>
      <c r="E97" s="2" t="s">
        <v>88</v>
      </c>
      <c r="F97" s="2">
        <v>1032797</v>
      </c>
    </row>
    <row r="98" spans="2:6" x14ac:dyDescent="0.35">
      <c r="B98" t="s">
        <v>0</v>
      </c>
      <c r="C98" t="s">
        <v>5</v>
      </c>
      <c r="D98" s="2" t="s">
        <v>88</v>
      </c>
      <c r="E98" s="2" t="s">
        <v>88</v>
      </c>
      <c r="F98" s="2">
        <v>720962</v>
      </c>
    </row>
    <row r="99" spans="2:6" x14ac:dyDescent="0.35">
      <c r="B99" t="s">
        <v>0</v>
      </c>
      <c r="C99" t="s">
        <v>13</v>
      </c>
      <c r="D99" s="2" t="s">
        <v>88</v>
      </c>
      <c r="E99" s="2" t="s">
        <v>88</v>
      </c>
      <c r="F99" s="2">
        <v>633409</v>
      </c>
    </row>
    <row r="100" spans="2:6" x14ac:dyDescent="0.35">
      <c r="B100" t="s">
        <v>0</v>
      </c>
      <c r="C100" t="s">
        <v>6</v>
      </c>
      <c r="D100" s="2" t="s">
        <v>88</v>
      </c>
      <c r="E100" s="2" t="s">
        <v>88</v>
      </c>
      <c r="F100" s="2">
        <v>3294343</v>
      </c>
    </row>
    <row r="101" spans="2:6" x14ac:dyDescent="0.35">
      <c r="B101" t="s">
        <v>0</v>
      </c>
      <c r="C101" t="s">
        <v>14</v>
      </c>
      <c r="D101" s="2" t="s">
        <v>88</v>
      </c>
      <c r="E101" s="2" t="s">
        <v>88</v>
      </c>
      <c r="F101" s="2">
        <v>571297</v>
      </c>
    </row>
    <row r="102" spans="2:6" x14ac:dyDescent="0.35">
      <c r="B102" t="s">
        <v>0</v>
      </c>
      <c r="C102" t="s">
        <v>7</v>
      </c>
      <c r="D102" s="2" t="s">
        <v>88</v>
      </c>
      <c r="E102" s="2" t="s">
        <v>88</v>
      </c>
      <c r="F102" s="2">
        <v>104794</v>
      </c>
    </row>
    <row r="103" spans="2:6" x14ac:dyDescent="0.35">
      <c r="B103" t="s">
        <v>0</v>
      </c>
      <c r="C103" t="s">
        <v>15</v>
      </c>
      <c r="D103" s="2" t="s">
        <v>88</v>
      </c>
      <c r="E103" s="2" t="s">
        <v>88</v>
      </c>
      <c r="F103" s="2">
        <v>1396981</v>
      </c>
    </row>
    <row r="104" spans="2:6" x14ac:dyDescent="0.35">
      <c r="B104" t="s">
        <v>0</v>
      </c>
      <c r="C104" t="s">
        <v>8</v>
      </c>
      <c r="D104" s="2" t="s">
        <v>88</v>
      </c>
      <c r="E104" s="2" t="s">
        <v>88</v>
      </c>
      <c r="F104" s="2">
        <v>348963</v>
      </c>
    </row>
    <row r="105" spans="2:6" x14ac:dyDescent="0.35">
      <c r="B105" t="s">
        <v>0</v>
      </c>
      <c r="C105" t="s">
        <v>16</v>
      </c>
      <c r="D105" s="2" t="s">
        <v>88</v>
      </c>
      <c r="E105" s="2" t="s">
        <v>88</v>
      </c>
      <c r="F105" s="2">
        <v>427075</v>
      </c>
    </row>
    <row r="106" spans="2:6" hidden="1" x14ac:dyDescent="0.35">
      <c r="B106" t="s">
        <v>83</v>
      </c>
      <c r="C106" t="s">
        <v>38</v>
      </c>
      <c r="D106" s="2" t="s">
        <v>88</v>
      </c>
      <c r="E106" s="2" t="s">
        <v>88</v>
      </c>
      <c r="F106">
        <v>9320745</v>
      </c>
    </row>
    <row r="107" spans="2:6" hidden="1" x14ac:dyDescent="0.35">
      <c r="B107" t="s">
        <v>42</v>
      </c>
      <c r="C107" t="s">
        <v>17</v>
      </c>
      <c r="D107" s="2" t="s">
        <v>88</v>
      </c>
      <c r="E107" s="2" t="s">
        <v>88</v>
      </c>
      <c r="F107">
        <v>370142</v>
      </c>
    </row>
    <row r="108" spans="2:6" hidden="1" x14ac:dyDescent="0.35">
      <c r="B108" t="s">
        <v>42</v>
      </c>
      <c r="C108" t="s">
        <v>18</v>
      </c>
      <c r="D108" s="2" t="s">
        <v>88</v>
      </c>
      <c r="E108" s="2" t="s">
        <v>88</v>
      </c>
      <c r="F108">
        <v>469284</v>
      </c>
    </row>
    <row r="109" spans="2:6" hidden="1" x14ac:dyDescent="0.35">
      <c r="B109" t="s">
        <v>42</v>
      </c>
      <c r="C109" t="s">
        <v>27</v>
      </c>
      <c r="D109" s="2" t="s">
        <v>88</v>
      </c>
      <c r="E109" s="2" t="s">
        <v>88</v>
      </c>
      <c r="F109">
        <v>420527</v>
      </c>
    </row>
    <row r="110" spans="2:6" hidden="1" x14ac:dyDescent="0.35">
      <c r="B110" t="s">
        <v>42</v>
      </c>
      <c r="C110" t="s">
        <v>28</v>
      </c>
      <c r="D110" s="2" t="s">
        <v>88</v>
      </c>
      <c r="E110" s="2" t="s">
        <v>88</v>
      </c>
      <c r="F110">
        <v>341828</v>
      </c>
    </row>
    <row r="111" spans="2:6" hidden="1" x14ac:dyDescent="0.35">
      <c r="B111" t="s">
        <v>42</v>
      </c>
      <c r="C111" t="s">
        <v>19</v>
      </c>
      <c r="D111" s="2" t="s">
        <v>88</v>
      </c>
      <c r="E111" s="2" t="s">
        <v>88</v>
      </c>
      <c r="F111">
        <v>137344</v>
      </c>
    </row>
    <row r="112" spans="2:6" hidden="1" x14ac:dyDescent="0.35">
      <c r="B112" t="s">
        <v>42</v>
      </c>
      <c r="C112" t="s">
        <v>20</v>
      </c>
      <c r="D112" s="2" t="s">
        <v>88</v>
      </c>
      <c r="E112" s="2" t="s">
        <v>88</v>
      </c>
      <c r="F112">
        <v>24889</v>
      </c>
    </row>
    <row r="113" spans="2:6" hidden="1" x14ac:dyDescent="0.35">
      <c r="B113" t="s">
        <v>42</v>
      </c>
      <c r="C113" t="s">
        <v>29</v>
      </c>
      <c r="D113" s="2" t="s">
        <v>88</v>
      </c>
      <c r="E113" s="2" t="s">
        <v>88</v>
      </c>
      <c r="F113">
        <v>449251</v>
      </c>
    </row>
    <row r="114" spans="2:6" hidden="1" x14ac:dyDescent="0.35">
      <c r="B114" t="s">
        <v>42</v>
      </c>
      <c r="C114" t="s">
        <v>21</v>
      </c>
      <c r="D114" s="2" t="s">
        <v>88</v>
      </c>
      <c r="E114" s="2" t="s">
        <v>88</v>
      </c>
      <c r="F114">
        <v>288788</v>
      </c>
    </row>
    <row r="115" spans="2:6" hidden="1" x14ac:dyDescent="0.35">
      <c r="B115" t="s">
        <v>42</v>
      </c>
      <c r="C115" t="s">
        <v>22</v>
      </c>
      <c r="D115" s="2" t="s">
        <v>88</v>
      </c>
      <c r="E115" s="2" t="s">
        <v>88</v>
      </c>
      <c r="F115">
        <v>449132</v>
      </c>
    </row>
    <row r="116" spans="2:6" hidden="1" x14ac:dyDescent="0.35">
      <c r="B116" t="s">
        <v>42</v>
      </c>
      <c r="C116" t="s">
        <v>23</v>
      </c>
      <c r="D116" s="2" t="s">
        <v>88</v>
      </c>
      <c r="E116" s="2" t="s">
        <v>88</v>
      </c>
      <c r="F116">
        <v>4977499</v>
      </c>
    </row>
    <row r="117" spans="2:6" hidden="1" x14ac:dyDescent="0.35">
      <c r="B117" t="s">
        <v>42</v>
      </c>
      <c r="C117" t="s">
        <v>24</v>
      </c>
      <c r="D117" s="2" t="s">
        <v>88</v>
      </c>
      <c r="E117" s="2" t="s">
        <v>88</v>
      </c>
      <c r="F117">
        <v>83708</v>
      </c>
    </row>
    <row r="118" spans="2:6" hidden="1" x14ac:dyDescent="0.35">
      <c r="B118" t="s">
        <v>42</v>
      </c>
      <c r="C118" t="s">
        <v>25</v>
      </c>
      <c r="D118" s="2" t="s">
        <v>88</v>
      </c>
      <c r="E118" s="2" t="s">
        <v>88</v>
      </c>
      <c r="F118">
        <v>145612</v>
      </c>
    </row>
    <row r="119" spans="2:6" hidden="1" x14ac:dyDescent="0.35">
      <c r="B119" t="s">
        <v>42</v>
      </c>
      <c r="C119" t="s">
        <v>30</v>
      </c>
      <c r="D119" s="2" t="s">
        <v>88</v>
      </c>
      <c r="E119" s="2" t="s">
        <v>88</v>
      </c>
      <c r="F119">
        <v>77298</v>
      </c>
    </row>
    <row r="120" spans="2:6" hidden="1" x14ac:dyDescent="0.35">
      <c r="B120" t="s">
        <v>42</v>
      </c>
      <c r="C120" t="s">
        <v>26</v>
      </c>
      <c r="D120" s="2" t="s">
        <v>88</v>
      </c>
      <c r="E120" s="2" t="s">
        <v>88</v>
      </c>
      <c r="F120">
        <v>967776</v>
      </c>
    </row>
    <row r="121" spans="2:6" hidden="1" x14ac:dyDescent="0.35">
      <c r="B121" t="s">
        <v>42</v>
      </c>
      <c r="C121" t="s">
        <v>31</v>
      </c>
      <c r="D121" s="2" t="s">
        <v>88</v>
      </c>
      <c r="E121" s="2" t="s">
        <v>88</v>
      </c>
      <c r="F121">
        <v>104915</v>
      </c>
    </row>
    <row r="122" spans="2:6" hidden="1" x14ac:dyDescent="0.35">
      <c r="B122" t="s">
        <v>42</v>
      </c>
      <c r="C122" t="s">
        <v>32</v>
      </c>
      <c r="D122" s="2" t="s">
        <v>88</v>
      </c>
      <c r="E122" s="2" t="s">
        <v>88</v>
      </c>
      <c r="F122">
        <v>12753</v>
      </c>
    </row>
    <row r="123" spans="2:6" hidden="1" x14ac:dyDescent="0.35">
      <c r="B123" t="s">
        <v>41</v>
      </c>
      <c r="C123" t="s">
        <v>82</v>
      </c>
      <c r="D123" s="2" t="s">
        <v>88</v>
      </c>
      <c r="E123" s="2" t="s">
        <v>88</v>
      </c>
      <c r="F123">
        <v>3231678</v>
      </c>
    </row>
    <row r="124" spans="2:6" hidden="1" x14ac:dyDescent="0.35">
      <c r="B124" t="s">
        <v>41</v>
      </c>
      <c r="C124" t="s">
        <v>2</v>
      </c>
      <c r="D124" s="2" t="s">
        <v>88</v>
      </c>
      <c r="E124" s="2" t="s">
        <v>88</v>
      </c>
      <c r="F124">
        <v>6089067</v>
      </c>
    </row>
    <row r="125" spans="2:6" x14ac:dyDescent="0.35">
      <c r="B125" t="s">
        <v>0</v>
      </c>
      <c r="C125" t="s">
        <v>1</v>
      </c>
      <c r="D125" t="s">
        <v>89</v>
      </c>
      <c r="E125" t="s">
        <v>89</v>
      </c>
      <c r="F125">
        <v>381320</v>
      </c>
    </row>
    <row r="126" spans="2:6" x14ac:dyDescent="0.35">
      <c r="B126" t="s">
        <v>0</v>
      </c>
      <c r="C126" t="s">
        <v>9</v>
      </c>
      <c r="D126" t="s">
        <v>89</v>
      </c>
      <c r="E126" t="s">
        <v>89</v>
      </c>
      <c r="F126">
        <v>8145</v>
      </c>
    </row>
    <row r="127" spans="2:6" x14ac:dyDescent="0.35">
      <c r="B127" t="s">
        <v>0</v>
      </c>
      <c r="C127" t="s">
        <v>11</v>
      </c>
      <c r="D127" t="s">
        <v>89</v>
      </c>
      <c r="E127" t="s">
        <v>89</v>
      </c>
      <c r="F127">
        <v>162873</v>
      </c>
    </row>
    <row r="128" spans="2:6" x14ac:dyDescent="0.35">
      <c r="B128" t="s">
        <v>0</v>
      </c>
      <c r="C128" t="s">
        <v>3</v>
      </c>
      <c r="D128" t="s">
        <v>89</v>
      </c>
      <c r="E128" t="s">
        <v>89</v>
      </c>
      <c r="F128">
        <v>836789</v>
      </c>
    </row>
    <row r="129" spans="2:6" x14ac:dyDescent="0.35">
      <c r="B129" t="s">
        <v>0</v>
      </c>
      <c r="C129" t="s">
        <v>12</v>
      </c>
      <c r="D129" t="s">
        <v>89</v>
      </c>
      <c r="E129" t="s">
        <v>89</v>
      </c>
      <c r="F129">
        <v>987374</v>
      </c>
    </row>
    <row r="130" spans="2:6" x14ac:dyDescent="0.35">
      <c r="B130" t="s">
        <v>0</v>
      </c>
      <c r="C130" t="s">
        <v>4</v>
      </c>
      <c r="D130" t="s">
        <v>89</v>
      </c>
      <c r="E130" t="s">
        <v>89</v>
      </c>
      <c r="F130">
        <v>3236891</v>
      </c>
    </row>
    <row r="131" spans="2:6" x14ac:dyDescent="0.35">
      <c r="B131" t="s">
        <v>0</v>
      </c>
      <c r="C131" t="s">
        <v>5</v>
      </c>
      <c r="D131" t="s">
        <v>89</v>
      </c>
      <c r="E131" t="s">
        <v>89</v>
      </c>
      <c r="F131">
        <v>1215293</v>
      </c>
    </row>
    <row r="132" spans="2:6" x14ac:dyDescent="0.35">
      <c r="B132" t="s">
        <v>0</v>
      </c>
      <c r="C132" t="s">
        <v>13</v>
      </c>
      <c r="D132" t="s">
        <v>89</v>
      </c>
      <c r="E132" t="s">
        <v>89</v>
      </c>
      <c r="F132">
        <v>547855</v>
      </c>
    </row>
    <row r="133" spans="2:6" x14ac:dyDescent="0.35">
      <c r="B133" t="s">
        <v>0</v>
      </c>
      <c r="C133" t="s">
        <v>6</v>
      </c>
      <c r="D133" t="s">
        <v>89</v>
      </c>
      <c r="E133" t="s">
        <v>89</v>
      </c>
      <c r="F133">
        <v>2875551</v>
      </c>
    </row>
    <row r="134" spans="2:6" x14ac:dyDescent="0.35">
      <c r="B134" t="s">
        <v>0</v>
      </c>
      <c r="C134" t="s">
        <v>14</v>
      </c>
      <c r="D134" t="s">
        <v>89</v>
      </c>
      <c r="E134" t="s">
        <v>89</v>
      </c>
      <c r="F134">
        <v>4696905</v>
      </c>
    </row>
    <row r="135" spans="2:6" x14ac:dyDescent="0.35">
      <c r="B135" t="s">
        <v>0</v>
      </c>
      <c r="C135" t="s">
        <v>7</v>
      </c>
      <c r="D135" t="s">
        <v>89</v>
      </c>
      <c r="E135" t="s">
        <v>89</v>
      </c>
      <c r="F135">
        <v>32819</v>
      </c>
    </row>
    <row r="136" spans="2:6" x14ac:dyDescent="0.35">
      <c r="B136" t="s">
        <v>0</v>
      </c>
      <c r="C136" t="s">
        <v>15</v>
      </c>
      <c r="D136" t="s">
        <v>89</v>
      </c>
      <c r="E136" t="s">
        <v>89</v>
      </c>
      <c r="F136">
        <v>3035222</v>
      </c>
    </row>
    <row r="137" spans="2:6" x14ac:dyDescent="0.35">
      <c r="B137" t="s">
        <v>0</v>
      </c>
      <c r="C137" t="s">
        <v>8</v>
      </c>
      <c r="D137" t="s">
        <v>89</v>
      </c>
      <c r="E137" t="s">
        <v>89</v>
      </c>
      <c r="F137">
        <v>984140</v>
      </c>
    </row>
    <row r="138" spans="2:6" x14ac:dyDescent="0.35">
      <c r="B138" t="s">
        <v>0</v>
      </c>
      <c r="C138" t="s">
        <v>16</v>
      </c>
      <c r="D138" t="s">
        <v>89</v>
      </c>
      <c r="E138" t="s">
        <v>89</v>
      </c>
      <c r="F138">
        <v>1333222</v>
      </c>
    </row>
    <row r="139" spans="2:6" hidden="1" x14ac:dyDescent="0.35">
      <c r="B139" t="s">
        <v>83</v>
      </c>
      <c r="C139" t="s">
        <v>38</v>
      </c>
      <c r="D139" t="s">
        <v>89</v>
      </c>
      <c r="E139" t="s">
        <v>89</v>
      </c>
      <c r="F139">
        <v>20334399</v>
      </c>
    </row>
    <row r="140" spans="2:6" hidden="1" x14ac:dyDescent="0.35">
      <c r="B140" t="s">
        <v>42</v>
      </c>
      <c r="C140" t="s">
        <v>17</v>
      </c>
      <c r="D140" t="s">
        <v>89</v>
      </c>
      <c r="E140" t="s">
        <v>89</v>
      </c>
      <c r="F140">
        <v>1003040</v>
      </c>
    </row>
    <row r="141" spans="2:6" hidden="1" x14ac:dyDescent="0.35">
      <c r="B141" t="s">
        <v>42</v>
      </c>
      <c r="C141" t="s">
        <v>18</v>
      </c>
      <c r="D141" t="s">
        <v>89</v>
      </c>
      <c r="E141" t="s">
        <v>89</v>
      </c>
      <c r="F141">
        <v>400628</v>
      </c>
    </row>
    <row r="142" spans="2:6" hidden="1" x14ac:dyDescent="0.35">
      <c r="B142" t="s">
        <v>42</v>
      </c>
      <c r="C142" t="s">
        <v>27</v>
      </c>
      <c r="D142" t="s">
        <v>89</v>
      </c>
      <c r="E142" t="s">
        <v>89</v>
      </c>
      <c r="F142">
        <v>475042</v>
      </c>
    </row>
    <row r="143" spans="2:6" hidden="1" x14ac:dyDescent="0.35">
      <c r="B143" t="s">
        <v>42</v>
      </c>
      <c r="C143" t="s">
        <v>28</v>
      </c>
      <c r="D143" t="s">
        <v>89</v>
      </c>
      <c r="E143" t="s">
        <v>89</v>
      </c>
      <c r="F143">
        <v>1336119</v>
      </c>
    </row>
    <row r="144" spans="2:6" hidden="1" x14ac:dyDescent="0.35">
      <c r="B144" t="s">
        <v>42</v>
      </c>
      <c r="C144" t="s">
        <v>19</v>
      </c>
      <c r="D144" t="s">
        <v>89</v>
      </c>
      <c r="E144" t="s">
        <v>89</v>
      </c>
      <c r="F144">
        <v>426428</v>
      </c>
    </row>
    <row r="145" spans="2:6" hidden="1" x14ac:dyDescent="0.35">
      <c r="B145" t="s">
        <v>42</v>
      </c>
      <c r="C145" t="s">
        <v>20</v>
      </c>
      <c r="D145" t="s">
        <v>89</v>
      </c>
      <c r="E145" t="s">
        <v>89</v>
      </c>
      <c r="F145">
        <v>126389</v>
      </c>
    </row>
    <row r="146" spans="2:6" hidden="1" x14ac:dyDescent="0.35">
      <c r="B146" t="s">
        <v>42</v>
      </c>
      <c r="C146" t="s">
        <v>29</v>
      </c>
      <c r="D146" t="s">
        <v>89</v>
      </c>
      <c r="E146" t="s">
        <v>89</v>
      </c>
      <c r="F146">
        <v>698519</v>
      </c>
    </row>
    <row r="147" spans="2:6" hidden="1" x14ac:dyDescent="0.35">
      <c r="B147" t="s">
        <v>42</v>
      </c>
      <c r="C147" t="s">
        <v>21</v>
      </c>
      <c r="D147" t="s">
        <v>89</v>
      </c>
      <c r="E147" t="s">
        <v>89</v>
      </c>
      <c r="F147">
        <v>2572385</v>
      </c>
    </row>
    <row r="148" spans="2:6" hidden="1" x14ac:dyDescent="0.35">
      <c r="B148" t="s">
        <v>42</v>
      </c>
      <c r="C148" t="s">
        <v>22</v>
      </c>
      <c r="D148" t="s">
        <v>89</v>
      </c>
      <c r="E148" t="s">
        <v>89</v>
      </c>
      <c r="F148">
        <v>1030389</v>
      </c>
    </row>
    <row r="149" spans="2:6" hidden="1" x14ac:dyDescent="0.35">
      <c r="B149" t="s">
        <v>42</v>
      </c>
      <c r="C149" t="s">
        <v>23</v>
      </c>
      <c r="D149" t="s">
        <v>89</v>
      </c>
      <c r="E149" t="s">
        <v>89</v>
      </c>
      <c r="F149">
        <v>6245507</v>
      </c>
    </row>
    <row r="150" spans="2:6" hidden="1" x14ac:dyDescent="0.35">
      <c r="B150" t="s">
        <v>42</v>
      </c>
      <c r="C150" t="s">
        <v>24</v>
      </c>
      <c r="D150" t="s">
        <v>89</v>
      </c>
      <c r="E150" t="s">
        <v>89</v>
      </c>
      <c r="F150">
        <v>785865</v>
      </c>
    </row>
    <row r="151" spans="2:6" hidden="1" x14ac:dyDescent="0.35">
      <c r="B151" t="s">
        <v>42</v>
      </c>
      <c r="C151" t="s">
        <v>25</v>
      </c>
      <c r="D151" t="s">
        <v>89</v>
      </c>
      <c r="E151" t="s">
        <v>89</v>
      </c>
      <c r="F151">
        <v>788860</v>
      </c>
    </row>
    <row r="152" spans="2:6" hidden="1" x14ac:dyDescent="0.35">
      <c r="B152" t="s">
        <v>42</v>
      </c>
      <c r="C152" t="s">
        <v>30</v>
      </c>
      <c r="D152" t="s">
        <v>89</v>
      </c>
      <c r="E152" t="s">
        <v>89</v>
      </c>
      <c r="F152">
        <v>570455</v>
      </c>
    </row>
    <row r="153" spans="2:6" hidden="1" x14ac:dyDescent="0.35">
      <c r="B153" t="s">
        <v>42</v>
      </c>
      <c r="C153" t="s">
        <v>26</v>
      </c>
      <c r="D153" t="s">
        <v>89</v>
      </c>
      <c r="E153" t="s">
        <v>89</v>
      </c>
      <c r="F153">
        <v>3029790</v>
      </c>
    </row>
    <row r="154" spans="2:6" hidden="1" x14ac:dyDescent="0.35">
      <c r="B154" t="s">
        <v>42</v>
      </c>
      <c r="C154" t="s">
        <v>31</v>
      </c>
      <c r="D154" t="s">
        <v>89</v>
      </c>
      <c r="E154" t="s">
        <v>89</v>
      </c>
      <c r="F154">
        <v>461279</v>
      </c>
    </row>
    <row r="155" spans="2:6" hidden="1" x14ac:dyDescent="0.35">
      <c r="B155" t="s">
        <v>42</v>
      </c>
      <c r="C155" t="s">
        <v>32</v>
      </c>
      <c r="D155" t="s">
        <v>89</v>
      </c>
      <c r="E155" t="s">
        <v>89</v>
      </c>
      <c r="F155">
        <v>383706</v>
      </c>
    </row>
    <row r="156" spans="2:6" hidden="1" x14ac:dyDescent="0.35">
      <c r="B156" t="s">
        <v>41</v>
      </c>
      <c r="C156" t="s">
        <v>82</v>
      </c>
      <c r="D156" t="s">
        <v>89</v>
      </c>
      <c r="E156" t="s">
        <v>89</v>
      </c>
      <c r="F156">
        <v>10771594</v>
      </c>
    </row>
    <row r="157" spans="2:6" hidden="1" x14ac:dyDescent="0.35">
      <c r="B157" t="s">
        <v>41</v>
      </c>
      <c r="C157" t="s">
        <v>2</v>
      </c>
      <c r="D157" t="s">
        <v>89</v>
      </c>
      <c r="E157" t="s">
        <v>89</v>
      </c>
      <c r="F157">
        <v>9562805</v>
      </c>
    </row>
    <row r="158" spans="2:6" x14ac:dyDescent="0.35">
      <c r="B158" t="s">
        <v>0</v>
      </c>
      <c r="C158" t="s">
        <v>1</v>
      </c>
      <c r="D158" t="s">
        <v>98</v>
      </c>
      <c r="E158" t="s">
        <v>62</v>
      </c>
    </row>
    <row r="159" spans="2:6" x14ac:dyDescent="0.35">
      <c r="B159" t="s">
        <v>0</v>
      </c>
      <c r="C159" t="s">
        <v>9</v>
      </c>
      <c r="D159" t="s">
        <v>98</v>
      </c>
      <c r="E159" t="s">
        <v>62</v>
      </c>
    </row>
    <row r="160" spans="2:6" x14ac:dyDescent="0.35">
      <c r="B160" t="s">
        <v>0</v>
      </c>
      <c r="C160" t="s">
        <v>11</v>
      </c>
      <c r="D160" t="s">
        <v>98</v>
      </c>
      <c r="E160" t="s">
        <v>62</v>
      </c>
    </row>
    <row r="161" spans="2:6" x14ac:dyDescent="0.35">
      <c r="B161" t="s">
        <v>0</v>
      </c>
      <c r="C161" t="s">
        <v>3</v>
      </c>
      <c r="D161" t="s">
        <v>98</v>
      </c>
      <c r="E161" t="s">
        <v>62</v>
      </c>
    </row>
    <row r="162" spans="2:6" x14ac:dyDescent="0.35">
      <c r="B162" t="s">
        <v>0</v>
      </c>
      <c r="C162" t="s">
        <v>12</v>
      </c>
      <c r="D162" t="s">
        <v>98</v>
      </c>
      <c r="E162" t="s">
        <v>62</v>
      </c>
      <c r="F162">
        <v>519</v>
      </c>
    </row>
    <row r="163" spans="2:6" x14ac:dyDescent="0.35">
      <c r="B163" t="s">
        <v>0</v>
      </c>
      <c r="C163" t="s">
        <v>4</v>
      </c>
      <c r="D163" t="s">
        <v>98</v>
      </c>
      <c r="E163" t="s">
        <v>62</v>
      </c>
    </row>
    <row r="164" spans="2:6" x14ac:dyDescent="0.35">
      <c r="B164" t="s">
        <v>0</v>
      </c>
      <c r="C164" t="s">
        <v>5</v>
      </c>
      <c r="D164" t="s">
        <v>98</v>
      </c>
      <c r="E164" t="s">
        <v>62</v>
      </c>
    </row>
    <row r="165" spans="2:6" x14ac:dyDescent="0.35">
      <c r="B165" t="s">
        <v>0</v>
      </c>
      <c r="C165" t="s">
        <v>13</v>
      </c>
      <c r="D165" t="s">
        <v>98</v>
      </c>
      <c r="E165" t="s">
        <v>62</v>
      </c>
    </row>
    <row r="166" spans="2:6" x14ac:dyDescent="0.35">
      <c r="B166" t="s">
        <v>0</v>
      </c>
      <c r="C166" t="s">
        <v>6</v>
      </c>
      <c r="D166" t="s">
        <v>98</v>
      </c>
      <c r="E166" t="s">
        <v>62</v>
      </c>
    </row>
    <row r="167" spans="2:6" x14ac:dyDescent="0.35">
      <c r="B167" t="s">
        <v>0</v>
      </c>
      <c r="C167" t="s">
        <v>14</v>
      </c>
      <c r="D167" t="s">
        <v>98</v>
      </c>
      <c r="E167" t="s">
        <v>62</v>
      </c>
    </row>
    <row r="168" spans="2:6" x14ac:dyDescent="0.35">
      <c r="B168" t="s">
        <v>0</v>
      </c>
      <c r="C168" t="s">
        <v>7</v>
      </c>
      <c r="D168" t="s">
        <v>98</v>
      </c>
      <c r="E168" t="s">
        <v>62</v>
      </c>
    </row>
    <row r="169" spans="2:6" x14ac:dyDescent="0.35">
      <c r="B169" t="s">
        <v>0</v>
      </c>
      <c r="C169" t="s">
        <v>15</v>
      </c>
      <c r="D169" t="s">
        <v>98</v>
      </c>
      <c r="E169" t="s">
        <v>62</v>
      </c>
    </row>
    <row r="170" spans="2:6" x14ac:dyDescent="0.35">
      <c r="B170" t="s">
        <v>0</v>
      </c>
      <c r="C170" t="s">
        <v>8</v>
      </c>
      <c r="D170" t="s">
        <v>98</v>
      </c>
      <c r="E170" t="s">
        <v>62</v>
      </c>
    </row>
    <row r="171" spans="2:6" x14ac:dyDescent="0.35">
      <c r="B171" t="s">
        <v>0</v>
      </c>
      <c r="C171" t="s">
        <v>16</v>
      </c>
      <c r="D171" t="s">
        <v>98</v>
      </c>
      <c r="E171" t="s">
        <v>62</v>
      </c>
    </row>
    <row r="172" spans="2:6" hidden="1" x14ac:dyDescent="0.35">
      <c r="B172" t="s">
        <v>83</v>
      </c>
      <c r="C172" t="s">
        <v>38</v>
      </c>
      <c r="D172" t="s">
        <v>98</v>
      </c>
      <c r="E172" t="s">
        <v>62</v>
      </c>
      <c r="F172">
        <v>519</v>
      </c>
    </row>
    <row r="173" spans="2:6" hidden="1" x14ac:dyDescent="0.35">
      <c r="B173" t="s">
        <v>42</v>
      </c>
      <c r="C173" t="s">
        <v>17</v>
      </c>
      <c r="D173" t="s">
        <v>98</v>
      </c>
      <c r="E173" t="s">
        <v>62</v>
      </c>
    </row>
    <row r="174" spans="2:6" hidden="1" x14ac:dyDescent="0.35">
      <c r="B174" t="s">
        <v>42</v>
      </c>
      <c r="C174" t="s">
        <v>18</v>
      </c>
      <c r="D174" t="s">
        <v>98</v>
      </c>
      <c r="E174" t="s">
        <v>62</v>
      </c>
    </row>
    <row r="175" spans="2:6" hidden="1" x14ac:dyDescent="0.35">
      <c r="B175" t="s">
        <v>42</v>
      </c>
      <c r="C175" t="s">
        <v>27</v>
      </c>
      <c r="D175" t="s">
        <v>98</v>
      </c>
      <c r="E175" t="s">
        <v>62</v>
      </c>
    </row>
    <row r="176" spans="2:6" hidden="1" x14ac:dyDescent="0.35">
      <c r="B176" t="s">
        <v>42</v>
      </c>
      <c r="C176" t="s">
        <v>28</v>
      </c>
      <c r="D176" t="s">
        <v>98</v>
      </c>
      <c r="E176" t="s">
        <v>62</v>
      </c>
    </row>
    <row r="177" spans="2:6" hidden="1" x14ac:dyDescent="0.35">
      <c r="B177" t="s">
        <v>42</v>
      </c>
      <c r="C177" t="s">
        <v>19</v>
      </c>
      <c r="D177" t="s">
        <v>98</v>
      </c>
      <c r="E177" t="s">
        <v>62</v>
      </c>
    </row>
    <row r="178" spans="2:6" hidden="1" x14ac:dyDescent="0.35">
      <c r="B178" t="s">
        <v>42</v>
      </c>
      <c r="C178" t="s">
        <v>20</v>
      </c>
      <c r="D178" t="s">
        <v>98</v>
      </c>
      <c r="E178" t="s">
        <v>62</v>
      </c>
    </row>
    <row r="179" spans="2:6" hidden="1" x14ac:dyDescent="0.35">
      <c r="B179" t="s">
        <v>42</v>
      </c>
      <c r="C179" t="s">
        <v>29</v>
      </c>
      <c r="D179" t="s">
        <v>98</v>
      </c>
      <c r="E179" t="s">
        <v>62</v>
      </c>
    </row>
    <row r="180" spans="2:6" hidden="1" x14ac:dyDescent="0.35">
      <c r="B180" t="s">
        <v>42</v>
      </c>
      <c r="C180" t="s">
        <v>21</v>
      </c>
      <c r="D180" t="s">
        <v>98</v>
      </c>
      <c r="E180" t="s">
        <v>62</v>
      </c>
    </row>
    <row r="181" spans="2:6" hidden="1" x14ac:dyDescent="0.35">
      <c r="B181" t="s">
        <v>42</v>
      </c>
      <c r="C181" t="s">
        <v>22</v>
      </c>
      <c r="D181" t="s">
        <v>98</v>
      </c>
      <c r="E181" t="s">
        <v>62</v>
      </c>
    </row>
    <row r="182" spans="2:6" hidden="1" x14ac:dyDescent="0.35">
      <c r="B182" t="s">
        <v>42</v>
      </c>
      <c r="C182" t="s">
        <v>23</v>
      </c>
      <c r="D182" t="s">
        <v>98</v>
      </c>
      <c r="E182" t="s">
        <v>62</v>
      </c>
    </row>
    <row r="183" spans="2:6" hidden="1" x14ac:dyDescent="0.35">
      <c r="B183" t="s">
        <v>42</v>
      </c>
      <c r="C183" t="s">
        <v>24</v>
      </c>
      <c r="D183" t="s">
        <v>98</v>
      </c>
      <c r="E183" t="s">
        <v>62</v>
      </c>
    </row>
    <row r="184" spans="2:6" hidden="1" x14ac:dyDescent="0.35">
      <c r="B184" t="s">
        <v>42</v>
      </c>
      <c r="C184" t="s">
        <v>25</v>
      </c>
      <c r="D184" t="s">
        <v>98</v>
      </c>
      <c r="E184" t="s">
        <v>62</v>
      </c>
    </row>
    <row r="185" spans="2:6" hidden="1" x14ac:dyDescent="0.35">
      <c r="B185" t="s">
        <v>42</v>
      </c>
      <c r="C185" t="s">
        <v>30</v>
      </c>
      <c r="D185" t="s">
        <v>98</v>
      </c>
      <c r="E185" t="s">
        <v>62</v>
      </c>
    </row>
    <row r="186" spans="2:6" hidden="1" x14ac:dyDescent="0.35">
      <c r="B186" t="s">
        <v>42</v>
      </c>
      <c r="C186" t="s">
        <v>26</v>
      </c>
      <c r="D186" t="s">
        <v>98</v>
      </c>
      <c r="E186" t="s">
        <v>62</v>
      </c>
    </row>
    <row r="187" spans="2:6" hidden="1" x14ac:dyDescent="0.35">
      <c r="B187" t="s">
        <v>42</v>
      </c>
      <c r="C187" t="s">
        <v>31</v>
      </c>
      <c r="D187" t="s">
        <v>98</v>
      </c>
      <c r="E187" t="s">
        <v>62</v>
      </c>
      <c r="F187">
        <v>519</v>
      </c>
    </row>
    <row r="188" spans="2:6" hidden="1" x14ac:dyDescent="0.35">
      <c r="B188" t="s">
        <v>42</v>
      </c>
      <c r="C188" t="s">
        <v>32</v>
      </c>
      <c r="D188" t="s">
        <v>98</v>
      </c>
      <c r="E188" t="s">
        <v>62</v>
      </c>
    </row>
    <row r="189" spans="2:6" hidden="1" x14ac:dyDescent="0.35">
      <c r="B189" t="s">
        <v>41</v>
      </c>
      <c r="C189" t="s">
        <v>82</v>
      </c>
      <c r="D189" t="s">
        <v>98</v>
      </c>
      <c r="E189" t="s">
        <v>62</v>
      </c>
      <c r="F189">
        <v>519</v>
      </c>
    </row>
    <row r="190" spans="2:6" hidden="1" x14ac:dyDescent="0.35">
      <c r="B190" t="s">
        <v>41</v>
      </c>
      <c r="C190" t="s">
        <v>2</v>
      </c>
      <c r="D190" t="s">
        <v>98</v>
      </c>
      <c r="E190" t="s">
        <v>62</v>
      </c>
    </row>
    <row r="191" spans="2:6" x14ac:dyDescent="0.35">
      <c r="B191" t="s">
        <v>0</v>
      </c>
      <c r="C191" t="s">
        <v>1</v>
      </c>
      <c r="D191" t="s">
        <v>98</v>
      </c>
      <c r="E191" t="s">
        <v>63</v>
      </c>
      <c r="F191">
        <v>3122</v>
      </c>
    </row>
    <row r="192" spans="2:6" x14ac:dyDescent="0.35">
      <c r="B192" t="s">
        <v>0</v>
      </c>
      <c r="C192" t="s">
        <v>9</v>
      </c>
      <c r="D192" t="s">
        <v>98</v>
      </c>
      <c r="E192" t="s">
        <v>63</v>
      </c>
    </row>
    <row r="193" spans="2:6" x14ac:dyDescent="0.35">
      <c r="B193" t="s">
        <v>0</v>
      </c>
      <c r="C193" t="s">
        <v>11</v>
      </c>
      <c r="D193" t="s">
        <v>98</v>
      </c>
      <c r="E193" t="s">
        <v>63</v>
      </c>
    </row>
    <row r="194" spans="2:6" x14ac:dyDescent="0.35">
      <c r="B194" t="s">
        <v>0</v>
      </c>
      <c r="C194" t="s">
        <v>3</v>
      </c>
      <c r="D194" t="s">
        <v>98</v>
      </c>
      <c r="E194" t="s">
        <v>63</v>
      </c>
      <c r="F194">
        <v>15212</v>
      </c>
    </row>
    <row r="195" spans="2:6" x14ac:dyDescent="0.35">
      <c r="B195" t="s">
        <v>0</v>
      </c>
      <c r="C195" t="s">
        <v>12</v>
      </c>
      <c r="D195" t="s">
        <v>98</v>
      </c>
      <c r="E195" t="s">
        <v>63</v>
      </c>
      <c r="F195">
        <v>73115</v>
      </c>
    </row>
    <row r="196" spans="2:6" x14ac:dyDescent="0.35">
      <c r="B196" t="s">
        <v>0</v>
      </c>
      <c r="C196" t="s">
        <v>4</v>
      </c>
      <c r="D196" t="s">
        <v>98</v>
      </c>
      <c r="E196" t="s">
        <v>63</v>
      </c>
      <c r="F196">
        <v>5</v>
      </c>
    </row>
    <row r="197" spans="2:6" x14ac:dyDescent="0.35">
      <c r="B197" t="s">
        <v>0</v>
      </c>
      <c r="C197" t="s">
        <v>5</v>
      </c>
      <c r="D197" t="s">
        <v>98</v>
      </c>
      <c r="E197" t="s">
        <v>63</v>
      </c>
      <c r="F197">
        <v>6586</v>
      </c>
    </row>
    <row r="198" spans="2:6" x14ac:dyDescent="0.35">
      <c r="B198" t="s">
        <v>0</v>
      </c>
      <c r="C198" t="s">
        <v>13</v>
      </c>
      <c r="D198" t="s">
        <v>98</v>
      </c>
      <c r="E198" t="s">
        <v>63</v>
      </c>
      <c r="F198">
        <v>143</v>
      </c>
    </row>
    <row r="199" spans="2:6" x14ac:dyDescent="0.35">
      <c r="B199" t="s">
        <v>0</v>
      </c>
      <c r="C199" t="s">
        <v>6</v>
      </c>
      <c r="D199" t="s">
        <v>98</v>
      </c>
      <c r="E199" t="s">
        <v>63</v>
      </c>
      <c r="F199">
        <v>106926</v>
      </c>
    </row>
    <row r="200" spans="2:6" x14ac:dyDescent="0.35">
      <c r="B200" t="s">
        <v>0</v>
      </c>
      <c r="C200" t="s">
        <v>14</v>
      </c>
      <c r="D200" t="s">
        <v>98</v>
      </c>
      <c r="E200" t="s">
        <v>63</v>
      </c>
      <c r="F200">
        <v>104554</v>
      </c>
    </row>
    <row r="201" spans="2:6" x14ac:dyDescent="0.35">
      <c r="B201" t="s">
        <v>0</v>
      </c>
      <c r="C201" t="s">
        <v>7</v>
      </c>
      <c r="D201" t="s">
        <v>98</v>
      </c>
      <c r="E201" t="s">
        <v>63</v>
      </c>
      <c r="F201">
        <v>14</v>
      </c>
    </row>
    <row r="202" spans="2:6" x14ac:dyDescent="0.35">
      <c r="B202" t="s">
        <v>0</v>
      </c>
      <c r="C202" t="s">
        <v>15</v>
      </c>
      <c r="D202" t="s">
        <v>98</v>
      </c>
      <c r="E202" t="s">
        <v>63</v>
      </c>
      <c r="F202">
        <v>251721</v>
      </c>
    </row>
    <row r="203" spans="2:6" x14ac:dyDescent="0.35">
      <c r="B203" t="s">
        <v>0</v>
      </c>
      <c r="C203" t="s">
        <v>8</v>
      </c>
      <c r="D203" t="s">
        <v>98</v>
      </c>
      <c r="E203" t="s">
        <v>63</v>
      </c>
      <c r="F203">
        <v>327</v>
      </c>
    </row>
    <row r="204" spans="2:6" x14ac:dyDescent="0.35">
      <c r="B204" t="s">
        <v>0</v>
      </c>
      <c r="C204" t="s">
        <v>16</v>
      </c>
      <c r="D204" t="s">
        <v>98</v>
      </c>
      <c r="E204" t="s">
        <v>63</v>
      </c>
      <c r="F204">
        <v>112764</v>
      </c>
    </row>
    <row r="205" spans="2:6" hidden="1" x14ac:dyDescent="0.35">
      <c r="B205" t="s">
        <v>83</v>
      </c>
      <c r="C205" t="s">
        <v>38</v>
      </c>
      <c r="D205" t="s">
        <v>98</v>
      </c>
      <c r="E205" t="s">
        <v>63</v>
      </c>
      <c r="F205">
        <v>674489</v>
      </c>
    </row>
    <row r="206" spans="2:6" hidden="1" x14ac:dyDescent="0.35">
      <c r="B206" t="s">
        <v>42</v>
      </c>
      <c r="C206" t="s">
        <v>17</v>
      </c>
      <c r="D206" t="s">
        <v>98</v>
      </c>
      <c r="E206" t="s">
        <v>63</v>
      </c>
      <c r="F206">
        <v>5</v>
      </c>
    </row>
    <row r="207" spans="2:6" hidden="1" x14ac:dyDescent="0.35">
      <c r="B207" t="s">
        <v>42</v>
      </c>
      <c r="C207" t="s">
        <v>18</v>
      </c>
      <c r="D207" t="s">
        <v>98</v>
      </c>
      <c r="E207" t="s">
        <v>63</v>
      </c>
      <c r="F207">
        <v>380</v>
      </c>
    </row>
    <row r="208" spans="2:6" hidden="1" x14ac:dyDescent="0.35">
      <c r="B208" t="s">
        <v>42</v>
      </c>
      <c r="C208" t="s">
        <v>27</v>
      </c>
      <c r="D208" t="s">
        <v>98</v>
      </c>
      <c r="E208" t="s">
        <v>63</v>
      </c>
      <c r="F208">
        <v>143</v>
      </c>
    </row>
    <row r="209" spans="2:6" hidden="1" x14ac:dyDescent="0.35">
      <c r="B209" t="s">
        <v>42</v>
      </c>
      <c r="C209" t="s">
        <v>28</v>
      </c>
      <c r="D209" t="s">
        <v>98</v>
      </c>
      <c r="E209" t="s">
        <v>63</v>
      </c>
      <c r="F209">
        <v>72403</v>
      </c>
    </row>
    <row r="210" spans="2:6" hidden="1" x14ac:dyDescent="0.35">
      <c r="B210" t="s">
        <v>42</v>
      </c>
      <c r="C210" t="s">
        <v>19</v>
      </c>
      <c r="D210" t="s">
        <v>98</v>
      </c>
      <c r="E210" t="s">
        <v>63</v>
      </c>
      <c r="F210">
        <v>100092</v>
      </c>
    </row>
    <row r="211" spans="2:6" hidden="1" x14ac:dyDescent="0.35">
      <c r="B211" t="s">
        <v>42</v>
      </c>
      <c r="C211" t="s">
        <v>20</v>
      </c>
      <c r="D211" t="s">
        <v>98</v>
      </c>
      <c r="E211" t="s">
        <v>63</v>
      </c>
      <c r="F211">
        <v>12888</v>
      </c>
    </row>
    <row r="212" spans="2:6" hidden="1" x14ac:dyDescent="0.35">
      <c r="B212" t="s">
        <v>42</v>
      </c>
      <c r="C212" t="s">
        <v>29</v>
      </c>
      <c r="D212" t="s">
        <v>98</v>
      </c>
      <c r="E212" t="s">
        <v>63</v>
      </c>
      <c r="F212">
        <v>51651</v>
      </c>
    </row>
    <row r="213" spans="2:6" hidden="1" x14ac:dyDescent="0.35">
      <c r="B213" t="s">
        <v>42</v>
      </c>
      <c r="C213" t="s">
        <v>21</v>
      </c>
      <c r="D213" t="s">
        <v>98</v>
      </c>
      <c r="E213" t="s">
        <v>63</v>
      </c>
      <c r="F213">
        <v>15504</v>
      </c>
    </row>
    <row r="214" spans="2:6" hidden="1" x14ac:dyDescent="0.35">
      <c r="B214" t="s">
        <v>42</v>
      </c>
      <c r="C214" t="s">
        <v>22</v>
      </c>
      <c r="D214" t="s">
        <v>98</v>
      </c>
      <c r="E214" t="s">
        <v>63</v>
      </c>
      <c r="F214">
        <v>9437</v>
      </c>
    </row>
    <row r="215" spans="2:6" hidden="1" x14ac:dyDescent="0.35">
      <c r="B215" t="s">
        <v>42</v>
      </c>
      <c r="C215" t="s">
        <v>23</v>
      </c>
      <c r="D215" t="s">
        <v>98</v>
      </c>
      <c r="E215" t="s">
        <v>63</v>
      </c>
      <c r="F215">
        <v>22278</v>
      </c>
    </row>
    <row r="216" spans="2:6" hidden="1" x14ac:dyDescent="0.35">
      <c r="B216" t="s">
        <v>42</v>
      </c>
      <c r="C216" t="s">
        <v>24</v>
      </c>
      <c r="D216" t="s">
        <v>98</v>
      </c>
      <c r="E216" t="s">
        <v>63</v>
      </c>
      <c r="F216">
        <v>1797</v>
      </c>
    </row>
    <row r="217" spans="2:6" hidden="1" x14ac:dyDescent="0.35">
      <c r="B217" t="s">
        <v>42</v>
      </c>
      <c r="C217" t="s">
        <v>25</v>
      </c>
      <c r="D217" t="s">
        <v>98</v>
      </c>
      <c r="E217" t="s">
        <v>63</v>
      </c>
      <c r="F217">
        <v>6367</v>
      </c>
    </row>
    <row r="218" spans="2:6" hidden="1" x14ac:dyDescent="0.35">
      <c r="B218" t="s">
        <v>42</v>
      </c>
      <c r="C218" t="s">
        <v>30</v>
      </c>
      <c r="D218" t="s">
        <v>98</v>
      </c>
      <c r="E218" t="s">
        <v>63</v>
      </c>
      <c r="F218">
        <v>138647</v>
      </c>
    </row>
    <row r="219" spans="2:6" hidden="1" x14ac:dyDescent="0.35">
      <c r="B219" t="s">
        <v>42</v>
      </c>
      <c r="C219" t="s">
        <v>26</v>
      </c>
      <c r="D219" t="s">
        <v>98</v>
      </c>
      <c r="E219" t="s">
        <v>63</v>
      </c>
      <c r="F219">
        <v>50480</v>
      </c>
    </row>
    <row r="220" spans="2:6" hidden="1" x14ac:dyDescent="0.35">
      <c r="B220" t="s">
        <v>42</v>
      </c>
      <c r="C220" t="s">
        <v>31</v>
      </c>
      <c r="D220" t="s">
        <v>98</v>
      </c>
      <c r="E220" t="s">
        <v>63</v>
      </c>
      <c r="F220">
        <v>121435</v>
      </c>
    </row>
    <row r="221" spans="2:6" hidden="1" x14ac:dyDescent="0.35">
      <c r="B221" t="s">
        <v>42</v>
      </c>
      <c r="C221" t="s">
        <v>32</v>
      </c>
      <c r="D221" t="s">
        <v>98</v>
      </c>
      <c r="E221" t="s">
        <v>63</v>
      </c>
      <c r="F221">
        <v>70981</v>
      </c>
    </row>
    <row r="222" spans="2:6" hidden="1" x14ac:dyDescent="0.35">
      <c r="B222" t="s">
        <v>41</v>
      </c>
      <c r="C222" t="s">
        <v>82</v>
      </c>
      <c r="D222" t="s">
        <v>98</v>
      </c>
      <c r="E222" t="s">
        <v>63</v>
      </c>
      <c r="F222">
        <v>542298</v>
      </c>
    </row>
    <row r="223" spans="2:6" hidden="1" x14ac:dyDescent="0.35">
      <c r="B223" t="s">
        <v>41</v>
      </c>
      <c r="C223" t="s">
        <v>2</v>
      </c>
      <c r="D223" t="s">
        <v>98</v>
      </c>
      <c r="E223" t="s">
        <v>63</v>
      </c>
      <c r="F223">
        <v>132192</v>
      </c>
    </row>
    <row r="224" spans="2:6" x14ac:dyDescent="0.35">
      <c r="B224" t="s">
        <v>0</v>
      </c>
      <c r="C224" t="s">
        <v>1</v>
      </c>
      <c r="D224" t="s">
        <v>98</v>
      </c>
      <c r="E224" t="s">
        <v>64</v>
      </c>
      <c r="F224">
        <v>6050</v>
      </c>
    </row>
    <row r="225" spans="2:6" x14ac:dyDescent="0.35">
      <c r="B225" t="s">
        <v>0</v>
      </c>
      <c r="C225" t="s">
        <v>9</v>
      </c>
      <c r="D225" t="s">
        <v>98</v>
      </c>
      <c r="E225" t="s">
        <v>64</v>
      </c>
      <c r="F225">
        <v>1138</v>
      </c>
    </row>
    <row r="226" spans="2:6" x14ac:dyDescent="0.35">
      <c r="B226" t="s">
        <v>0</v>
      </c>
      <c r="C226" t="s">
        <v>11</v>
      </c>
      <c r="D226" t="s">
        <v>98</v>
      </c>
      <c r="E226" t="s">
        <v>64</v>
      </c>
      <c r="F226">
        <v>247</v>
      </c>
    </row>
    <row r="227" spans="2:6" x14ac:dyDescent="0.35">
      <c r="B227" t="s">
        <v>0</v>
      </c>
      <c r="C227" t="s">
        <v>3</v>
      </c>
      <c r="D227" t="s">
        <v>98</v>
      </c>
      <c r="E227" t="s">
        <v>64</v>
      </c>
      <c r="F227">
        <v>36519</v>
      </c>
    </row>
    <row r="228" spans="2:6" x14ac:dyDescent="0.35">
      <c r="B228" t="s">
        <v>0</v>
      </c>
      <c r="C228" t="s">
        <v>12</v>
      </c>
      <c r="D228" t="s">
        <v>98</v>
      </c>
      <c r="E228" t="s">
        <v>64</v>
      </c>
      <c r="F228">
        <v>10854</v>
      </c>
    </row>
    <row r="229" spans="2:6" x14ac:dyDescent="0.35">
      <c r="B229" t="s">
        <v>0</v>
      </c>
      <c r="C229" t="s">
        <v>4</v>
      </c>
      <c r="D229" t="s">
        <v>98</v>
      </c>
      <c r="E229" t="s">
        <v>64</v>
      </c>
      <c r="F229">
        <v>21081</v>
      </c>
    </row>
    <row r="230" spans="2:6" x14ac:dyDescent="0.35">
      <c r="B230" t="s">
        <v>0</v>
      </c>
      <c r="C230" t="s">
        <v>5</v>
      </c>
      <c r="D230" t="s">
        <v>98</v>
      </c>
      <c r="E230" t="s">
        <v>64</v>
      </c>
      <c r="F230">
        <v>41</v>
      </c>
    </row>
    <row r="231" spans="2:6" x14ac:dyDescent="0.35">
      <c r="B231" t="s">
        <v>0</v>
      </c>
      <c r="C231" t="s">
        <v>13</v>
      </c>
      <c r="D231" t="s">
        <v>98</v>
      </c>
      <c r="E231" t="s">
        <v>64</v>
      </c>
    </row>
    <row r="232" spans="2:6" x14ac:dyDescent="0.35">
      <c r="B232" t="s">
        <v>0</v>
      </c>
      <c r="C232" t="s">
        <v>6</v>
      </c>
      <c r="D232" t="s">
        <v>98</v>
      </c>
      <c r="E232" t="s">
        <v>64</v>
      </c>
      <c r="F232">
        <v>1247</v>
      </c>
    </row>
    <row r="233" spans="2:6" x14ac:dyDescent="0.35">
      <c r="B233" t="s">
        <v>0</v>
      </c>
      <c r="C233" t="s">
        <v>14</v>
      </c>
      <c r="D233" t="s">
        <v>98</v>
      </c>
      <c r="E233" t="s">
        <v>64</v>
      </c>
      <c r="F233">
        <v>555</v>
      </c>
    </row>
    <row r="234" spans="2:6" x14ac:dyDescent="0.35">
      <c r="B234" t="s">
        <v>0</v>
      </c>
      <c r="C234" t="s">
        <v>7</v>
      </c>
      <c r="D234" t="s">
        <v>98</v>
      </c>
      <c r="E234" t="s">
        <v>64</v>
      </c>
    </row>
    <row r="235" spans="2:6" x14ac:dyDescent="0.35">
      <c r="B235" t="s">
        <v>0</v>
      </c>
      <c r="C235" t="s">
        <v>15</v>
      </c>
      <c r="D235" t="s">
        <v>98</v>
      </c>
      <c r="E235" t="s">
        <v>64</v>
      </c>
      <c r="F235">
        <v>3623</v>
      </c>
    </row>
    <row r="236" spans="2:6" x14ac:dyDescent="0.35">
      <c r="B236" t="s">
        <v>0</v>
      </c>
      <c r="C236" t="s">
        <v>8</v>
      </c>
      <c r="D236" t="s">
        <v>98</v>
      </c>
      <c r="E236" t="s">
        <v>64</v>
      </c>
    </row>
    <row r="237" spans="2:6" x14ac:dyDescent="0.35">
      <c r="B237" t="s">
        <v>0</v>
      </c>
      <c r="C237" t="s">
        <v>16</v>
      </c>
      <c r="D237" t="s">
        <v>98</v>
      </c>
      <c r="E237" t="s">
        <v>64</v>
      </c>
    </row>
    <row r="238" spans="2:6" hidden="1" x14ac:dyDescent="0.35">
      <c r="B238" t="s">
        <v>83</v>
      </c>
      <c r="C238" t="s">
        <v>38</v>
      </c>
      <c r="D238" t="s">
        <v>98</v>
      </c>
      <c r="E238" t="s">
        <v>64</v>
      </c>
      <c r="F238">
        <v>81355</v>
      </c>
    </row>
    <row r="239" spans="2:6" hidden="1" x14ac:dyDescent="0.35">
      <c r="B239" t="s">
        <v>42</v>
      </c>
      <c r="C239" t="s">
        <v>17</v>
      </c>
      <c r="D239" t="s">
        <v>98</v>
      </c>
      <c r="E239" t="s">
        <v>64</v>
      </c>
      <c r="F239">
        <v>117</v>
      </c>
    </row>
    <row r="240" spans="2:6" hidden="1" x14ac:dyDescent="0.35">
      <c r="B240" t="s">
        <v>42</v>
      </c>
      <c r="C240" t="s">
        <v>18</v>
      </c>
      <c r="D240" t="s">
        <v>98</v>
      </c>
      <c r="E240" t="s">
        <v>64</v>
      </c>
      <c r="F240">
        <v>19626</v>
      </c>
    </row>
    <row r="241" spans="2:6" hidden="1" x14ac:dyDescent="0.35">
      <c r="B241" t="s">
        <v>42</v>
      </c>
      <c r="C241" t="s">
        <v>27</v>
      </c>
      <c r="D241" t="s">
        <v>98</v>
      </c>
      <c r="E241" t="s">
        <v>64</v>
      </c>
      <c r="F241">
        <v>4</v>
      </c>
    </row>
    <row r="242" spans="2:6" hidden="1" x14ac:dyDescent="0.35">
      <c r="B242" t="s">
        <v>42</v>
      </c>
      <c r="C242" t="s">
        <v>28</v>
      </c>
      <c r="D242" t="s">
        <v>98</v>
      </c>
      <c r="E242" t="s">
        <v>64</v>
      </c>
      <c r="F242">
        <v>1153</v>
      </c>
    </row>
    <row r="243" spans="2:6" hidden="1" x14ac:dyDescent="0.35">
      <c r="B243" t="s">
        <v>42</v>
      </c>
      <c r="C243" t="s">
        <v>19</v>
      </c>
      <c r="D243" t="s">
        <v>98</v>
      </c>
      <c r="E243" t="s">
        <v>64</v>
      </c>
      <c r="F243">
        <v>89</v>
      </c>
    </row>
    <row r="244" spans="2:6" hidden="1" x14ac:dyDescent="0.35">
      <c r="B244" t="s">
        <v>42</v>
      </c>
      <c r="C244" t="s">
        <v>20</v>
      </c>
      <c r="D244" t="s">
        <v>98</v>
      </c>
      <c r="E244" t="s">
        <v>64</v>
      </c>
    </row>
    <row r="245" spans="2:6" hidden="1" x14ac:dyDescent="0.35">
      <c r="B245" t="s">
        <v>42</v>
      </c>
      <c r="C245" t="s">
        <v>29</v>
      </c>
      <c r="D245" t="s">
        <v>98</v>
      </c>
      <c r="E245" t="s">
        <v>64</v>
      </c>
      <c r="F245">
        <v>844</v>
      </c>
    </row>
    <row r="246" spans="2:6" hidden="1" x14ac:dyDescent="0.35">
      <c r="B246" t="s">
        <v>42</v>
      </c>
      <c r="C246" t="s">
        <v>21</v>
      </c>
      <c r="D246" t="s">
        <v>98</v>
      </c>
      <c r="E246" t="s">
        <v>64</v>
      </c>
      <c r="F246">
        <v>48</v>
      </c>
    </row>
    <row r="247" spans="2:6" hidden="1" x14ac:dyDescent="0.35">
      <c r="B247" t="s">
        <v>42</v>
      </c>
      <c r="C247" t="s">
        <v>22</v>
      </c>
      <c r="D247" t="s">
        <v>98</v>
      </c>
      <c r="E247" t="s">
        <v>64</v>
      </c>
      <c r="F247">
        <v>13878</v>
      </c>
    </row>
    <row r="248" spans="2:6" hidden="1" x14ac:dyDescent="0.35">
      <c r="B248" t="s">
        <v>42</v>
      </c>
      <c r="C248" t="s">
        <v>23</v>
      </c>
      <c r="D248" t="s">
        <v>98</v>
      </c>
      <c r="E248" t="s">
        <v>64</v>
      </c>
      <c r="F248">
        <v>31181</v>
      </c>
    </row>
    <row r="249" spans="2:6" hidden="1" x14ac:dyDescent="0.35">
      <c r="B249" t="s">
        <v>42</v>
      </c>
      <c r="C249" t="s">
        <v>24</v>
      </c>
      <c r="D249" t="s">
        <v>98</v>
      </c>
      <c r="E249" t="s">
        <v>64</v>
      </c>
      <c r="F249">
        <v>14</v>
      </c>
    </row>
    <row r="250" spans="2:6" hidden="1" x14ac:dyDescent="0.35">
      <c r="B250" t="s">
        <v>42</v>
      </c>
      <c r="C250" t="s">
        <v>25</v>
      </c>
      <c r="D250" t="s">
        <v>98</v>
      </c>
      <c r="E250" t="s">
        <v>64</v>
      </c>
      <c r="F250">
        <v>955</v>
      </c>
    </row>
    <row r="251" spans="2:6" hidden="1" x14ac:dyDescent="0.35">
      <c r="B251" t="s">
        <v>42</v>
      </c>
      <c r="C251" t="s">
        <v>30</v>
      </c>
      <c r="D251" t="s">
        <v>98</v>
      </c>
      <c r="E251" t="s">
        <v>64</v>
      </c>
    </row>
    <row r="252" spans="2:6" hidden="1" x14ac:dyDescent="0.35">
      <c r="B252" t="s">
        <v>42</v>
      </c>
      <c r="C252" t="s">
        <v>26</v>
      </c>
      <c r="D252" t="s">
        <v>98</v>
      </c>
      <c r="E252" t="s">
        <v>64</v>
      </c>
      <c r="F252">
        <v>1980</v>
      </c>
    </row>
    <row r="253" spans="2:6" hidden="1" x14ac:dyDescent="0.35">
      <c r="B253" t="s">
        <v>42</v>
      </c>
      <c r="C253" t="s">
        <v>31</v>
      </c>
      <c r="D253" t="s">
        <v>98</v>
      </c>
      <c r="E253" t="s">
        <v>64</v>
      </c>
      <c r="F253">
        <v>11460</v>
      </c>
    </row>
    <row r="254" spans="2:6" hidden="1" x14ac:dyDescent="0.35">
      <c r="B254" t="s">
        <v>42</v>
      </c>
      <c r="C254" t="s">
        <v>32</v>
      </c>
      <c r="D254" t="s">
        <v>98</v>
      </c>
      <c r="E254" t="s">
        <v>64</v>
      </c>
      <c r="F254">
        <v>6</v>
      </c>
    </row>
    <row r="255" spans="2:6" hidden="1" x14ac:dyDescent="0.35">
      <c r="B255" t="s">
        <v>41</v>
      </c>
      <c r="C255" t="s">
        <v>82</v>
      </c>
      <c r="D255" t="s">
        <v>98</v>
      </c>
      <c r="E255" t="s">
        <v>64</v>
      </c>
      <c r="F255">
        <v>16416</v>
      </c>
    </row>
    <row r="256" spans="2:6" hidden="1" x14ac:dyDescent="0.35">
      <c r="B256" t="s">
        <v>41</v>
      </c>
      <c r="C256" t="s">
        <v>2</v>
      </c>
      <c r="D256" t="s">
        <v>98</v>
      </c>
      <c r="E256" t="s">
        <v>64</v>
      </c>
      <c r="F256">
        <v>64939</v>
      </c>
    </row>
    <row r="257" spans="2:6" x14ac:dyDescent="0.35">
      <c r="B257" t="s">
        <v>0</v>
      </c>
      <c r="C257" t="s">
        <v>1</v>
      </c>
      <c r="D257" t="s">
        <v>98</v>
      </c>
      <c r="E257" t="s">
        <v>65</v>
      </c>
      <c r="F257">
        <v>280</v>
      </c>
    </row>
    <row r="258" spans="2:6" x14ac:dyDescent="0.35">
      <c r="B258" t="s">
        <v>0</v>
      </c>
      <c r="C258" t="s">
        <v>9</v>
      </c>
      <c r="D258" t="s">
        <v>98</v>
      </c>
      <c r="E258" t="s">
        <v>65</v>
      </c>
    </row>
    <row r="259" spans="2:6" x14ac:dyDescent="0.35">
      <c r="B259" t="s">
        <v>0</v>
      </c>
      <c r="C259" t="s">
        <v>11</v>
      </c>
      <c r="D259" t="s">
        <v>98</v>
      </c>
      <c r="E259" t="s">
        <v>65</v>
      </c>
      <c r="F259">
        <v>25244</v>
      </c>
    </row>
    <row r="260" spans="2:6" x14ac:dyDescent="0.35">
      <c r="B260" t="s">
        <v>0</v>
      </c>
      <c r="C260" t="s">
        <v>3</v>
      </c>
      <c r="D260" t="s">
        <v>98</v>
      </c>
      <c r="E260" t="s">
        <v>65</v>
      </c>
      <c r="F260">
        <v>230</v>
      </c>
    </row>
    <row r="261" spans="2:6" x14ac:dyDescent="0.35">
      <c r="B261" t="s">
        <v>0</v>
      </c>
      <c r="C261" t="s">
        <v>12</v>
      </c>
      <c r="D261" t="s">
        <v>98</v>
      </c>
      <c r="E261" t="s">
        <v>65</v>
      </c>
      <c r="F261">
        <v>50426</v>
      </c>
    </row>
    <row r="262" spans="2:6" x14ac:dyDescent="0.35">
      <c r="B262" t="s">
        <v>0</v>
      </c>
      <c r="C262" t="s">
        <v>4</v>
      </c>
      <c r="D262" t="s">
        <v>98</v>
      </c>
      <c r="E262" t="s">
        <v>65</v>
      </c>
      <c r="F262">
        <v>64886</v>
      </c>
    </row>
    <row r="263" spans="2:6" x14ac:dyDescent="0.35">
      <c r="B263" t="s">
        <v>0</v>
      </c>
      <c r="C263" t="s">
        <v>5</v>
      </c>
      <c r="D263" t="s">
        <v>98</v>
      </c>
      <c r="E263" t="s">
        <v>65</v>
      </c>
      <c r="F263">
        <v>31963</v>
      </c>
    </row>
    <row r="264" spans="2:6" x14ac:dyDescent="0.35">
      <c r="B264" t="s">
        <v>0</v>
      </c>
      <c r="C264" t="s">
        <v>13</v>
      </c>
      <c r="D264" t="s">
        <v>98</v>
      </c>
      <c r="E264" t="s">
        <v>65</v>
      </c>
      <c r="F264">
        <v>79096</v>
      </c>
    </row>
    <row r="265" spans="2:6" x14ac:dyDescent="0.35">
      <c r="B265" t="s">
        <v>0</v>
      </c>
      <c r="C265" t="s">
        <v>6</v>
      </c>
      <c r="D265" t="s">
        <v>98</v>
      </c>
      <c r="E265" t="s">
        <v>65</v>
      </c>
      <c r="F265">
        <v>24753</v>
      </c>
    </row>
    <row r="266" spans="2:6" x14ac:dyDescent="0.35">
      <c r="B266" t="s">
        <v>0</v>
      </c>
      <c r="C266" t="s">
        <v>14</v>
      </c>
      <c r="D266" t="s">
        <v>98</v>
      </c>
      <c r="E266" t="s">
        <v>65</v>
      </c>
      <c r="F266">
        <v>15171</v>
      </c>
    </row>
    <row r="267" spans="2:6" x14ac:dyDescent="0.35">
      <c r="B267" t="s">
        <v>0</v>
      </c>
      <c r="C267" t="s">
        <v>7</v>
      </c>
      <c r="D267" t="s">
        <v>98</v>
      </c>
      <c r="E267" t="s">
        <v>65</v>
      </c>
      <c r="F267">
        <v>2154</v>
      </c>
    </row>
    <row r="268" spans="2:6" x14ac:dyDescent="0.35">
      <c r="B268" t="s">
        <v>0</v>
      </c>
      <c r="C268" t="s">
        <v>15</v>
      </c>
      <c r="D268" t="s">
        <v>98</v>
      </c>
      <c r="E268" t="s">
        <v>65</v>
      </c>
      <c r="F268">
        <v>127779</v>
      </c>
    </row>
    <row r="269" spans="2:6" x14ac:dyDescent="0.35">
      <c r="B269" t="s">
        <v>0</v>
      </c>
      <c r="C269" t="s">
        <v>8</v>
      </c>
      <c r="D269" t="s">
        <v>98</v>
      </c>
      <c r="E269" t="s">
        <v>65</v>
      </c>
      <c r="F269">
        <v>34221</v>
      </c>
    </row>
    <row r="270" spans="2:6" x14ac:dyDescent="0.35">
      <c r="B270" t="s">
        <v>0</v>
      </c>
      <c r="C270" t="s">
        <v>16</v>
      </c>
      <c r="D270" t="s">
        <v>98</v>
      </c>
      <c r="E270" t="s">
        <v>65</v>
      </c>
      <c r="F270">
        <v>19933</v>
      </c>
    </row>
    <row r="271" spans="2:6" hidden="1" x14ac:dyDescent="0.35">
      <c r="B271" t="s">
        <v>83</v>
      </c>
      <c r="C271" t="s">
        <v>38</v>
      </c>
      <c r="D271" t="s">
        <v>98</v>
      </c>
      <c r="E271" t="s">
        <v>65</v>
      </c>
      <c r="F271">
        <v>476134</v>
      </c>
    </row>
    <row r="272" spans="2:6" hidden="1" x14ac:dyDescent="0.35">
      <c r="B272" t="s">
        <v>42</v>
      </c>
      <c r="C272" t="s">
        <v>17</v>
      </c>
      <c r="D272" t="s">
        <v>98</v>
      </c>
      <c r="E272" t="s">
        <v>65</v>
      </c>
      <c r="F272">
        <v>52990</v>
      </c>
    </row>
    <row r="273" spans="2:6" hidden="1" x14ac:dyDescent="0.35">
      <c r="B273" t="s">
        <v>42</v>
      </c>
      <c r="C273" t="s">
        <v>18</v>
      </c>
      <c r="D273" t="s">
        <v>98</v>
      </c>
      <c r="E273" t="s">
        <v>65</v>
      </c>
      <c r="F273">
        <v>56731</v>
      </c>
    </row>
    <row r="274" spans="2:6" hidden="1" x14ac:dyDescent="0.35">
      <c r="B274" t="s">
        <v>42</v>
      </c>
      <c r="C274" t="s">
        <v>27</v>
      </c>
      <c r="D274" t="s">
        <v>98</v>
      </c>
      <c r="E274" t="s">
        <v>65</v>
      </c>
    </row>
    <row r="275" spans="2:6" hidden="1" x14ac:dyDescent="0.35">
      <c r="B275" t="s">
        <v>42</v>
      </c>
      <c r="C275" t="s">
        <v>28</v>
      </c>
      <c r="D275" t="s">
        <v>98</v>
      </c>
      <c r="E275" t="s">
        <v>65</v>
      </c>
      <c r="F275">
        <v>16957</v>
      </c>
    </row>
    <row r="276" spans="2:6" hidden="1" x14ac:dyDescent="0.35">
      <c r="B276" t="s">
        <v>42</v>
      </c>
      <c r="C276" t="s">
        <v>19</v>
      </c>
      <c r="D276" t="s">
        <v>98</v>
      </c>
      <c r="E276" t="s">
        <v>65</v>
      </c>
      <c r="F276">
        <v>27136</v>
      </c>
    </row>
    <row r="277" spans="2:6" hidden="1" x14ac:dyDescent="0.35">
      <c r="B277" t="s">
        <v>42</v>
      </c>
      <c r="C277" t="s">
        <v>20</v>
      </c>
      <c r="D277" t="s">
        <v>98</v>
      </c>
      <c r="E277" t="s">
        <v>65</v>
      </c>
      <c r="F277">
        <v>9004</v>
      </c>
    </row>
    <row r="278" spans="2:6" hidden="1" x14ac:dyDescent="0.35">
      <c r="B278" t="s">
        <v>42</v>
      </c>
      <c r="C278" t="s">
        <v>29</v>
      </c>
      <c r="D278" t="s">
        <v>98</v>
      </c>
      <c r="E278" t="s">
        <v>65</v>
      </c>
      <c r="F278">
        <v>186100</v>
      </c>
    </row>
    <row r="279" spans="2:6" hidden="1" x14ac:dyDescent="0.35">
      <c r="B279" t="s">
        <v>42</v>
      </c>
      <c r="C279" t="s">
        <v>21</v>
      </c>
      <c r="D279" t="s">
        <v>98</v>
      </c>
      <c r="E279" t="s">
        <v>65</v>
      </c>
      <c r="F279">
        <v>14</v>
      </c>
    </row>
    <row r="280" spans="2:6" hidden="1" x14ac:dyDescent="0.35">
      <c r="B280" t="s">
        <v>42</v>
      </c>
      <c r="C280" t="s">
        <v>22</v>
      </c>
      <c r="D280" t="s">
        <v>98</v>
      </c>
      <c r="E280" t="s">
        <v>65</v>
      </c>
      <c r="F280">
        <v>9160</v>
      </c>
    </row>
    <row r="281" spans="2:6" hidden="1" x14ac:dyDescent="0.35">
      <c r="B281" t="s">
        <v>42</v>
      </c>
      <c r="C281" t="s">
        <v>23</v>
      </c>
      <c r="D281" t="s">
        <v>98</v>
      </c>
      <c r="E281" t="s">
        <v>65</v>
      </c>
      <c r="F281">
        <v>67290</v>
      </c>
    </row>
    <row r="282" spans="2:6" hidden="1" x14ac:dyDescent="0.35">
      <c r="B282" t="s">
        <v>42</v>
      </c>
      <c r="C282" t="s">
        <v>24</v>
      </c>
      <c r="D282" t="s">
        <v>98</v>
      </c>
      <c r="E282" t="s">
        <v>65</v>
      </c>
    </row>
    <row r="283" spans="2:6" hidden="1" x14ac:dyDescent="0.35">
      <c r="B283" t="s">
        <v>42</v>
      </c>
      <c r="C283" t="s">
        <v>25</v>
      </c>
      <c r="D283" t="s">
        <v>98</v>
      </c>
      <c r="E283" t="s">
        <v>65</v>
      </c>
      <c r="F283">
        <v>7922</v>
      </c>
    </row>
    <row r="284" spans="2:6" hidden="1" x14ac:dyDescent="0.35">
      <c r="B284" t="s">
        <v>42</v>
      </c>
      <c r="C284" t="s">
        <v>30</v>
      </c>
      <c r="D284" t="s">
        <v>98</v>
      </c>
      <c r="E284" t="s">
        <v>65</v>
      </c>
    </row>
    <row r="285" spans="2:6" hidden="1" x14ac:dyDescent="0.35">
      <c r="B285" t="s">
        <v>42</v>
      </c>
      <c r="C285" t="s">
        <v>26</v>
      </c>
      <c r="D285" t="s">
        <v>98</v>
      </c>
      <c r="E285" t="s">
        <v>65</v>
      </c>
      <c r="F285">
        <v>11349</v>
      </c>
    </row>
    <row r="286" spans="2:6" hidden="1" x14ac:dyDescent="0.35">
      <c r="B286" t="s">
        <v>42</v>
      </c>
      <c r="C286" t="s">
        <v>31</v>
      </c>
      <c r="D286" t="s">
        <v>98</v>
      </c>
      <c r="E286" t="s">
        <v>65</v>
      </c>
      <c r="F286">
        <v>28518</v>
      </c>
    </row>
    <row r="287" spans="2:6" hidden="1" x14ac:dyDescent="0.35">
      <c r="B287" t="s">
        <v>42</v>
      </c>
      <c r="C287" t="s">
        <v>32</v>
      </c>
      <c r="D287" t="s">
        <v>98</v>
      </c>
      <c r="E287" t="s">
        <v>65</v>
      </c>
      <c r="F287">
        <v>2963</v>
      </c>
    </row>
    <row r="288" spans="2:6" hidden="1" x14ac:dyDescent="0.35">
      <c r="B288" t="s">
        <v>41</v>
      </c>
      <c r="C288" t="s">
        <v>82</v>
      </c>
      <c r="D288" t="s">
        <v>98</v>
      </c>
      <c r="E288" t="s">
        <v>65</v>
      </c>
      <c r="F288">
        <v>317649</v>
      </c>
    </row>
    <row r="289" spans="2:6" hidden="1" x14ac:dyDescent="0.35">
      <c r="B289" t="s">
        <v>41</v>
      </c>
      <c r="C289" t="s">
        <v>2</v>
      </c>
      <c r="D289" t="s">
        <v>98</v>
      </c>
      <c r="E289" t="s">
        <v>65</v>
      </c>
      <c r="F289">
        <v>158485</v>
      </c>
    </row>
    <row r="290" spans="2:6" x14ac:dyDescent="0.35">
      <c r="B290" t="s">
        <v>0</v>
      </c>
      <c r="C290" t="s">
        <v>1</v>
      </c>
      <c r="D290" t="s">
        <v>98</v>
      </c>
      <c r="E290" t="s">
        <v>66</v>
      </c>
      <c r="F290">
        <v>197</v>
      </c>
    </row>
    <row r="291" spans="2:6" x14ac:dyDescent="0.35">
      <c r="B291" t="s">
        <v>0</v>
      </c>
      <c r="C291" t="s">
        <v>9</v>
      </c>
      <c r="D291" t="s">
        <v>98</v>
      </c>
      <c r="E291" t="s">
        <v>66</v>
      </c>
      <c r="F291">
        <v>6919</v>
      </c>
    </row>
    <row r="292" spans="2:6" x14ac:dyDescent="0.35">
      <c r="B292" t="s">
        <v>0</v>
      </c>
      <c r="C292" t="s">
        <v>11</v>
      </c>
      <c r="D292" t="s">
        <v>98</v>
      </c>
      <c r="E292" t="s">
        <v>66</v>
      </c>
      <c r="F292">
        <v>92</v>
      </c>
    </row>
    <row r="293" spans="2:6" x14ac:dyDescent="0.35">
      <c r="B293" t="s">
        <v>0</v>
      </c>
      <c r="C293" t="s">
        <v>3</v>
      </c>
      <c r="D293" t="s">
        <v>98</v>
      </c>
      <c r="E293" t="s">
        <v>66</v>
      </c>
      <c r="F293">
        <v>5434</v>
      </c>
    </row>
    <row r="294" spans="2:6" x14ac:dyDescent="0.35">
      <c r="B294" t="s">
        <v>0</v>
      </c>
      <c r="C294" t="s">
        <v>12</v>
      </c>
      <c r="D294" t="s">
        <v>98</v>
      </c>
      <c r="E294" t="s">
        <v>66</v>
      </c>
      <c r="F294">
        <v>41876</v>
      </c>
    </row>
    <row r="295" spans="2:6" x14ac:dyDescent="0.35">
      <c r="B295" t="s">
        <v>0</v>
      </c>
      <c r="C295" t="s">
        <v>4</v>
      </c>
      <c r="D295" t="s">
        <v>98</v>
      </c>
      <c r="E295" t="s">
        <v>66</v>
      </c>
      <c r="F295">
        <v>125367</v>
      </c>
    </row>
    <row r="296" spans="2:6" x14ac:dyDescent="0.35">
      <c r="B296" t="s">
        <v>0</v>
      </c>
      <c r="C296" t="s">
        <v>5</v>
      </c>
      <c r="D296" t="s">
        <v>98</v>
      </c>
      <c r="E296" t="s">
        <v>66</v>
      </c>
      <c r="F296">
        <v>13991</v>
      </c>
    </row>
    <row r="297" spans="2:6" x14ac:dyDescent="0.35">
      <c r="B297" t="s">
        <v>0</v>
      </c>
      <c r="C297" t="s">
        <v>13</v>
      </c>
      <c r="D297" t="s">
        <v>98</v>
      </c>
      <c r="E297" t="s">
        <v>66</v>
      </c>
      <c r="F297">
        <v>32467</v>
      </c>
    </row>
    <row r="298" spans="2:6" x14ac:dyDescent="0.35">
      <c r="B298" t="s">
        <v>0</v>
      </c>
      <c r="C298" t="s">
        <v>6</v>
      </c>
      <c r="D298" t="s">
        <v>98</v>
      </c>
      <c r="E298" t="s">
        <v>66</v>
      </c>
      <c r="F298">
        <v>21984</v>
      </c>
    </row>
    <row r="299" spans="2:6" x14ac:dyDescent="0.35">
      <c r="B299" t="s">
        <v>0</v>
      </c>
      <c r="C299" t="s">
        <v>14</v>
      </c>
      <c r="D299" t="s">
        <v>98</v>
      </c>
      <c r="E299" t="s">
        <v>66</v>
      </c>
      <c r="F299">
        <v>68494</v>
      </c>
    </row>
    <row r="300" spans="2:6" x14ac:dyDescent="0.35">
      <c r="B300" t="s">
        <v>0</v>
      </c>
      <c r="C300" t="s">
        <v>7</v>
      </c>
      <c r="D300" t="s">
        <v>98</v>
      </c>
      <c r="E300" t="s">
        <v>66</v>
      </c>
    </row>
    <row r="301" spans="2:6" x14ac:dyDescent="0.35">
      <c r="B301" t="s">
        <v>0</v>
      </c>
      <c r="C301" t="s">
        <v>15</v>
      </c>
      <c r="D301" t="s">
        <v>98</v>
      </c>
      <c r="E301" t="s">
        <v>66</v>
      </c>
      <c r="F301">
        <v>286440</v>
      </c>
    </row>
    <row r="302" spans="2:6" x14ac:dyDescent="0.35">
      <c r="B302" t="s">
        <v>0</v>
      </c>
      <c r="C302" t="s">
        <v>8</v>
      </c>
      <c r="D302" t="s">
        <v>98</v>
      </c>
      <c r="E302" t="s">
        <v>66</v>
      </c>
      <c r="F302">
        <v>684</v>
      </c>
    </row>
    <row r="303" spans="2:6" x14ac:dyDescent="0.35">
      <c r="B303" t="s">
        <v>0</v>
      </c>
      <c r="C303" t="s">
        <v>16</v>
      </c>
      <c r="D303" t="s">
        <v>98</v>
      </c>
      <c r="E303" t="s">
        <v>66</v>
      </c>
      <c r="F303">
        <v>88083</v>
      </c>
    </row>
    <row r="304" spans="2:6" hidden="1" x14ac:dyDescent="0.35">
      <c r="B304" t="s">
        <v>83</v>
      </c>
      <c r="C304" t="s">
        <v>38</v>
      </c>
      <c r="D304" t="s">
        <v>98</v>
      </c>
      <c r="E304" t="s">
        <v>66</v>
      </c>
      <c r="F304">
        <v>692027</v>
      </c>
    </row>
    <row r="305" spans="2:6" hidden="1" x14ac:dyDescent="0.35">
      <c r="B305" t="s">
        <v>42</v>
      </c>
      <c r="C305" t="s">
        <v>17</v>
      </c>
      <c r="D305" t="s">
        <v>98</v>
      </c>
      <c r="E305" t="s">
        <v>66</v>
      </c>
      <c r="F305">
        <v>61921</v>
      </c>
    </row>
    <row r="306" spans="2:6" hidden="1" x14ac:dyDescent="0.35">
      <c r="B306" t="s">
        <v>42</v>
      </c>
      <c r="C306" t="s">
        <v>18</v>
      </c>
      <c r="D306" t="s">
        <v>98</v>
      </c>
      <c r="E306" t="s">
        <v>66</v>
      </c>
      <c r="F306">
        <v>16386</v>
      </c>
    </row>
    <row r="307" spans="2:6" hidden="1" x14ac:dyDescent="0.35">
      <c r="B307" t="s">
        <v>42</v>
      </c>
      <c r="C307" t="s">
        <v>27</v>
      </c>
      <c r="D307" t="s">
        <v>98</v>
      </c>
      <c r="E307" t="s">
        <v>66</v>
      </c>
      <c r="F307">
        <v>248566</v>
      </c>
    </row>
    <row r="308" spans="2:6" hidden="1" x14ac:dyDescent="0.35">
      <c r="B308" t="s">
        <v>42</v>
      </c>
      <c r="C308" t="s">
        <v>28</v>
      </c>
      <c r="D308" t="s">
        <v>98</v>
      </c>
      <c r="E308" t="s">
        <v>66</v>
      </c>
      <c r="F308">
        <v>97130</v>
      </c>
    </row>
    <row r="309" spans="2:6" hidden="1" x14ac:dyDescent="0.35">
      <c r="B309" t="s">
        <v>42</v>
      </c>
      <c r="C309" t="s">
        <v>19</v>
      </c>
      <c r="D309" t="s">
        <v>98</v>
      </c>
      <c r="E309" t="s">
        <v>66</v>
      </c>
      <c r="F309">
        <v>35</v>
      </c>
    </row>
    <row r="310" spans="2:6" hidden="1" x14ac:dyDescent="0.35">
      <c r="B310" t="s">
        <v>42</v>
      </c>
      <c r="C310" t="s">
        <v>20</v>
      </c>
      <c r="D310" t="s">
        <v>98</v>
      </c>
      <c r="E310" t="s">
        <v>66</v>
      </c>
    </row>
    <row r="311" spans="2:6" hidden="1" x14ac:dyDescent="0.35">
      <c r="B311" t="s">
        <v>42</v>
      </c>
      <c r="C311" t="s">
        <v>29</v>
      </c>
      <c r="D311" t="s">
        <v>98</v>
      </c>
      <c r="E311" t="s">
        <v>66</v>
      </c>
      <c r="F311">
        <v>8345</v>
      </c>
    </row>
    <row r="312" spans="2:6" hidden="1" x14ac:dyDescent="0.35">
      <c r="B312" t="s">
        <v>42</v>
      </c>
      <c r="C312" t="s">
        <v>21</v>
      </c>
      <c r="D312" t="s">
        <v>98</v>
      </c>
      <c r="E312" t="s">
        <v>66</v>
      </c>
      <c r="F312">
        <v>26324</v>
      </c>
    </row>
    <row r="313" spans="2:6" hidden="1" x14ac:dyDescent="0.35">
      <c r="B313" t="s">
        <v>42</v>
      </c>
      <c r="C313" t="s">
        <v>22</v>
      </c>
      <c r="D313" t="s">
        <v>98</v>
      </c>
      <c r="E313" t="s">
        <v>66</v>
      </c>
      <c r="F313">
        <v>3441</v>
      </c>
    </row>
    <row r="314" spans="2:6" hidden="1" x14ac:dyDescent="0.35">
      <c r="B314" t="s">
        <v>42</v>
      </c>
      <c r="C314" t="s">
        <v>23</v>
      </c>
      <c r="D314" t="s">
        <v>98</v>
      </c>
      <c r="E314" t="s">
        <v>66</v>
      </c>
      <c r="F314">
        <v>86276</v>
      </c>
    </row>
    <row r="315" spans="2:6" hidden="1" x14ac:dyDescent="0.35">
      <c r="B315" t="s">
        <v>42</v>
      </c>
      <c r="C315" t="s">
        <v>24</v>
      </c>
      <c r="D315" t="s">
        <v>98</v>
      </c>
      <c r="E315" t="s">
        <v>66</v>
      </c>
      <c r="F315">
        <v>10036</v>
      </c>
    </row>
    <row r="316" spans="2:6" hidden="1" x14ac:dyDescent="0.35">
      <c r="B316" t="s">
        <v>42</v>
      </c>
      <c r="C316" t="s">
        <v>25</v>
      </c>
      <c r="D316" t="s">
        <v>98</v>
      </c>
      <c r="E316" t="s">
        <v>66</v>
      </c>
      <c r="F316">
        <v>23457</v>
      </c>
    </row>
    <row r="317" spans="2:6" hidden="1" x14ac:dyDescent="0.35">
      <c r="B317" t="s">
        <v>42</v>
      </c>
      <c r="C317" t="s">
        <v>30</v>
      </c>
      <c r="D317" t="s">
        <v>98</v>
      </c>
      <c r="E317" t="s">
        <v>66</v>
      </c>
      <c r="F317">
        <v>19339</v>
      </c>
    </row>
    <row r="318" spans="2:6" hidden="1" x14ac:dyDescent="0.35">
      <c r="B318" t="s">
        <v>42</v>
      </c>
      <c r="C318" t="s">
        <v>26</v>
      </c>
      <c r="D318" t="s">
        <v>98</v>
      </c>
      <c r="E318" t="s">
        <v>66</v>
      </c>
      <c r="F318">
        <v>72842</v>
      </c>
    </row>
    <row r="319" spans="2:6" hidden="1" x14ac:dyDescent="0.35">
      <c r="B319" t="s">
        <v>42</v>
      </c>
      <c r="C319" t="s">
        <v>31</v>
      </c>
      <c r="D319" t="s">
        <v>98</v>
      </c>
      <c r="E319" t="s">
        <v>66</v>
      </c>
      <c r="F319">
        <v>17263</v>
      </c>
    </row>
    <row r="320" spans="2:6" hidden="1" x14ac:dyDescent="0.35">
      <c r="B320" t="s">
        <v>42</v>
      </c>
      <c r="C320" t="s">
        <v>32</v>
      </c>
      <c r="D320" t="s">
        <v>98</v>
      </c>
      <c r="E320" t="s">
        <v>66</v>
      </c>
      <c r="F320">
        <v>664</v>
      </c>
    </row>
    <row r="321" spans="2:6" hidden="1" x14ac:dyDescent="0.35">
      <c r="B321" t="s">
        <v>41</v>
      </c>
      <c r="C321" t="s">
        <v>82</v>
      </c>
      <c r="D321" t="s">
        <v>98</v>
      </c>
      <c r="E321" t="s">
        <v>66</v>
      </c>
      <c r="F321">
        <v>524370</v>
      </c>
    </row>
    <row r="322" spans="2:6" hidden="1" x14ac:dyDescent="0.35">
      <c r="B322" t="s">
        <v>41</v>
      </c>
      <c r="C322" t="s">
        <v>2</v>
      </c>
      <c r="D322" t="s">
        <v>98</v>
      </c>
      <c r="E322" t="s">
        <v>66</v>
      </c>
      <c r="F322">
        <v>167657</v>
      </c>
    </row>
    <row r="323" spans="2:6" x14ac:dyDescent="0.35">
      <c r="B323" t="s">
        <v>0</v>
      </c>
      <c r="C323" t="s">
        <v>1</v>
      </c>
      <c r="D323" t="s">
        <v>98</v>
      </c>
      <c r="E323" t="s">
        <v>68</v>
      </c>
    </row>
    <row r="324" spans="2:6" x14ac:dyDescent="0.35">
      <c r="B324" t="s">
        <v>0</v>
      </c>
      <c r="C324" t="s">
        <v>9</v>
      </c>
      <c r="D324" t="s">
        <v>98</v>
      </c>
      <c r="E324" t="s">
        <v>68</v>
      </c>
    </row>
    <row r="325" spans="2:6" x14ac:dyDescent="0.35">
      <c r="B325" t="s">
        <v>0</v>
      </c>
      <c r="C325" t="s">
        <v>11</v>
      </c>
      <c r="D325" t="s">
        <v>98</v>
      </c>
      <c r="E325" t="s">
        <v>68</v>
      </c>
    </row>
    <row r="326" spans="2:6" x14ac:dyDescent="0.35">
      <c r="B326" t="s">
        <v>0</v>
      </c>
      <c r="C326" t="s">
        <v>3</v>
      </c>
      <c r="D326" t="s">
        <v>98</v>
      </c>
      <c r="E326" t="s">
        <v>68</v>
      </c>
    </row>
    <row r="327" spans="2:6" x14ac:dyDescent="0.35">
      <c r="B327" t="s">
        <v>0</v>
      </c>
      <c r="C327" t="s">
        <v>12</v>
      </c>
      <c r="D327" t="s">
        <v>98</v>
      </c>
      <c r="E327" t="s">
        <v>68</v>
      </c>
    </row>
    <row r="328" spans="2:6" x14ac:dyDescent="0.35">
      <c r="B328" t="s">
        <v>0</v>
      </c>
      <c r="C328" t="s">
        <v>4</v>
      </c>
      <c r="D328" t="s">
        <v>98</v>
      </c>
      <c r="E328" t="s">
        <v>68</v>
      </c>
    </row>
    <row r="329" spans="2:6" x14ac:dyDescent="0.35">
      <c r="B329" t="s">
        <v>0</v>
      </c>
      <c r="C329" t="s">
        <v>5</v>
      </c>
      <c r="D329" t="s">
        <v>98</v>
      </c>
      <c r="E329" t="s">
        <v>68</v>
      </c>
    </row>
    <row r="330" spans="2:6" x14ac:dyDescent="0.35">
      <c r="B330" t="s">
        <v>0</v>
      </c>
      <c r="C330" t="s">
        <v>13</v>
      </c>
      <c r="D330" t="s">
        <v>98</v>
      </c>
      <c r="E330" t="s">
        <v>68</v>
      </c>
    </row>
    <row r="331" spans="2:6" x14ac:dyDescent="0.35">
      <c r="B331" t="s">
        <v>0</v>
      </c>
      <c r="C331" t="s">
        <v>6</v>
      </c>
      <c r="D331" t="s">
        <v>98</v>
      </c>
      <c r="E331" t="s">
        <v>68</v>
      </c>
    </row>
    <row r="332" spans="2:6" x14ac:dyDescent="0.35">
      <c r="B332" t="s">
        <v>0</v>
      </c>
      <c r="C332" t="s">
        <v>14</v>
      </c>
      <c r="D332" t="s">
        <v>98</v>
      </c>
      <c r="E332" t="s">
        <v>68</v>
      </c>
    </row>
    <row r="333" spans="2:6" x14ac:dyDescent="0.35">
      <c r="B333" t="s">
        <v>0</v>
      </c>
      <c r="C333" t="s">
        <v>7</v>
      </c>
      <c r="D333" t="s">
        <v>98</v>
      </c>
      <c r="E333" t="s">
        <v>68</v>
      </c>
    </row>
    <row r="334" spans="2:6" x14ac:dyDescent="0.35">
      <c r="B334" t="s">
        <v>0</v>
      </c>
      <c r="C334" t="s">
        <v>15</v>
      </c>
      <c r="D334" t="s">
        <v>98</v>
      </c>
      <c r="E334" t="s">
        <v>68</v>
      </c>
      <c r="F334">
        <v>6283</v>
      </c>
    </row>
    <row r="335" spans="2:6" x14ac:dyDescent="0.35">
      <c r="B335" t="s">
        <v>0</v>
      </c>
      <c r="C335" t="s">
        <v>8</v>
      </c>
      <c r="D335" t="s">
        <v>98</v>
      </c>
      <c r="E335" t="s">
        <v>68</v>
      </c>
    </row>
    <row r="336" spans="2:6" x14ac:dyDescent="0.35">
      <c r="B336" t="s">
        <v>0</v>
      </c>
      <c r="C336" t="s">
        <v>16</v>
      </c>
      <c r="D336" t="s">
        <v>98</v>
      </c>
      <c r="E336" t="s">
        <v>68</v>
      </c>
    </row>
    <row r="337" spans="2:6" hidden="1" x14ac:dyDescent="0.35">
      <c r="B337" t="s">
        <v>83</v>
      </c>
      <c r="C337" t="s">
        <v>38</v>
      </c>
      <c r="D337" t="s">
        <v>98</v>
      </c>
      <c r="E337" t="s">
        <v>68</v>
      </c>
      <c r="F337">
        <v>6283</v>
      </c>
    </row>
    <row r="338" spans="2:6" hidden="1" x14ac:dyDescent="0.35">
      <c r="B338" t="s">
        <v>42</v>
      </c>
      <c r="C338" t="s">
        <v>17</v>
      </c>
      <c r="D338" t="s">
        <v>98</v>
      </c>
      <c r="E338" t="s">
        <v>68</v>
      </c>
    </row>
    <row r="339" spans="2:6" hidden="1" x14ac:dyDescent="0.35">
      <c r="B339" t="s">
        <v>42</v>
      </c>
      <c r="C339" t="s">
        <v>18</v>
      </c>
      <c r="D339" t="s">
        <v>98</v>
      </c>
      <c r="E339" t="s">
        <v>68</v>
      </c>
    </row>
    <row r="340" spans="2:6" hidden="1" x14ac:dyDescent="0.35">
      <c r="B340" t="s">
        <v>42</v>
      </c>
      <c r="C340" t="s">
        <v>27</v>
      </c>
      <c r="D340" t="s">
        <v>98</v>
      </c>
      <c r="E340" t="s">
        <v>68</v>
      </c>
    </row>
    <row r="341" spans="2:6" hidden="1" x14ac:dyDescent="0.35">
      <c r="B341" t="s">
        <v>42</v>
      </c>
      <c r="C341" t="s">
        <v>28</v>
      </c>
      <c r="D341" t="s">
        <v>98</v>
      </c>
      <c r="E341" t="s">
        <v>68</v>
      </c>
    </row>
    <row r="342" spans="2:6" hidden="1" x14ac:dyDescent="0.35">
      <c r="B342" t="s">
        <v>42</v>
      </c>
      <c r="C342" t="s">
        <v>19</v>
      </c>
      <c r="D342" t="s">
        <v>98</v>
      </c>
      <c r="E342" t="s">
        <v>68</v>
      </c>
    </row>
    <row r="343" spans="2:6" hidden="1" x14ac:dyDescent="0.35">
      <c r="B343" t="s">
        <v>42</v>
      </c>
      <c r="C343" t="s">
        <v>20</v>
      </c>
      <c r="D343" t="s">
        <v>98</v>
      </c>
      <c r="E343" t="s">
        <v>68</v>
      </c>
    </row>
    <row r="344" spans="2:6" hidden="1" x14ac:dyDescent="0.35">
      <c r="B344" t="s">
        <v>42</v>
      </c>
      <c r="C344" t="s">
        <v>29</v>
      </c>
      <c r="D344" t="s">
        <v>98</v>
      </c>
      <c r="E344" t="s">
        <v>68</v>
      </c>
      <c r="F344">
        <v>6283</v>
      </c>
    </row>
    <row r="345" spans="2:6" hidden="1" x14ac:dyDescent="0.35">
      <c r="B345" t="s">
        <v>42</v>
      </c>
      <c r="C345" t="s">
        <v>21</v>
      </c>
      <c r="D345" t="s">
        <v>98</v>
      </c>
      <c r="E345" t="s">
        <v>68</v>
      </c>
    </row>
    <row r="346" spans="2:6" hidden="1" x14ac:dyDescent="0.35">
      <c r="B346" t="s">
        <v>42</v>
      </c>
      <c r="C346" t="s">
        <v>22</v>
      </c>
      <c r="D346" t="s">
        <v>98</v>
      </c>
      <c r="E346" t="s">
        <v>68</v>
      </c>
    </row>
    <row r="347" spans="2:6" hidden="1" x14ac:dyDescent="0.35">
      <c r="B347" t="s">
        <v>42</v>
      </c>
      <c r="C347" t="s">
        <v>23</v>
      </c>
      <c r="D347" t="s">
        <v>98</v>
      </c>
      <c r="E347" t="s">
        <v>68</v>
      </c>
    </row>
    <row r="348" spans="2:6" hidden="1" x14ac:dyDescent="0.35">
      <c r="B348" t="s">
        <v>42</v>
      </c>
      <c r="C348" t="s">
        <v>24</v>
      </c>
      <c r="D348" t="s">
        <v>98</v>
      </c>
      <c r="E348" t="s">
        <v>68</v>
      </c>
    </row>
    <row r="349" spans="2:6" hidden="1" x14ac:dyDescent="0.35">
      <c r="B349" t="s">
        <v>42</v>
      </c>
      <c r="C349" t="s">
        <v>25</v>
      </c>
      <c r="D349" t="s">
        <v>98</v>
      </c>
      <c r="E349" t="s">
        <v>68</v>
      </c>
    </row>
    <row r="350" spans="2:6" hidden="1" x14ac:dyDescent="0.35">
      <c r="B350" t="s">
        <v>42</v>
      </c>
      <c r="C350" t="s">
        <v>30</v>
      </c>
      <c r="D350" t="s">
        <v>98</v>
      </c>
      <c r="E350" t="s">
        <v>68</v>
      </c>
    </row>
    <row r="351" spans="2:6" hidden="1" x14ac:dyDescent="0.35">
      <c r="B351" t="s">
        <v>42</v>
      </c>
      <c r="C351" t="s">
        <v>26</v>
      </c>
      <c r="D351" t="s">
        <v>98</v>
      </c>
      <c r="E351" t="s">
        <v>68</v>
      </c>
    </row>
    <row r="352" spans="2:6" hidden="1" x14ac:dyDescent="0.35">
      <c r="B352" t="s">
        <v>42</v>
      </c>
      <c r="C352" t="s">
        <v>31</v>
      </c>
      <c r="D352" t="s">
        <v>98</v>
      </c>
      <c r="E352" t="s">
        <v>68</v>
      </c>
    </row>
    <row r="353" spans="2:6" hidden="1" x14ac:dyDescent="0.35">
      <c r="B353" t="s">
        <v>42</v>
      </c>
      <c r="C353" t="s">
        <v>32</v>
      </c>
      <c r="D353" t="s">
        <v>98</v>
      </c>
      <c r="E353" t="s">
        <v>68</v>
      </c>
    </row>
    <row r="354" spans="2:6" hidden="1" x14ac:dyDescent="0.35">
      <c r="B354" t="s">
        <v>41</v>
      </c>
      <c r="C354" t="s">
        <v>82</v>
      </c>
      <c r="D354" t="s">
        <v>98</v>
      </c>
      <c r="E354" t="s">
        <v>68</v>
      </c>
      <c r="F354">
        <v>6283</v>
      </c>
    </row>
    <row r="355" spans="2:6" hidden="1" x14ac:dyDescent="0.35">
      <c r="B355" t="s">
        <v>41</v>
      </c>
      <c r="C355" t="s">
        <v>2</v>
      </c>
      <c r="D355" t="s">
        <v>98</v>
      </c>
      <c r="E355" t="s">
        <v>68</v>
      </c>
    </row>
    <row r="356" spans="2:6" x14ac:dyDescent="0.35">
      <c r="B356" t="s">
        <v>0</v>
      </c>
      <c r="C356" t="s">
        <v>1</v>
      </c>
      <c r="D356" t="s">
        <v>98</v>
      </c>
      <c r="E356" t="s">
        <v>69</v>
      </c>
    </row>
    <row r="357" spans="2:6" x14ac:dyDescent="0.35">
      <c r="B357" t="s">
        <v>0</v>
      </c>
      <c r="C357" t="s">
        <v>9</v>
      </c>
      <c r="D357" t="s">
        <v>98</v>
      </c>
      <c r="E357" t="s">
        <v>69</v>
      </c>
    </row>
    <row r="358" spans="2:6" x14ac:dyDescent="0.35">
      <c r="B358" t="s">
        <v>0</v>
      </c>
      <c r="C358" t="s">
        <v>11</v>
      </c>
      <c r="D358" t="s">
        <v>98</v>
      </c>
      <c r="E358" t="s">
        <v>69</v>
      </c>
    </row>
    <row r="359" spans="2:6" x14ac:dyDescent="0.35">
      <c r="B359" t="s">
        <v>0</v>
      </c>
      <c r="C359" t="s">
        <v>3</v>
      </c>
      <c r="D359" t="s">
        <v>98</v>
      </c>
      <c r="E359" t="s">
        <v>69</v>
      </c>
    </row>
    <row r="360" spans="2:6" x14ac:dyDescent="0.35">
      <c r="B360" t="s">
        <v>0</v>
      </c>
      <c r="C360" t="s">
        <v>12</v>
      </c>
      <c r="D360" t="s">
        <v>98</v>
      </c>
      <c r="E360" t="s">
        <v>69</v>
      </c>
    </row>
    <row r="361" spans="2:6" x14ac:dyDescent="0.35">
      <c r="B361" t="s">
        <v>0</v>
      </c>
      <c r="C361" t="s">
        <v>4</v>
      </c>
      <c r="D361" t="s">
        <v>98</v>
      </c>
      <c r="E361" t="s">
        <v>69</v>
      </c>
    </row>
    <row r="362" spans="2:6" x14ac:dyDescent="0.35">
      <c r="B362" t="s">
        <v>0</v>
      </c>
      <c r="C362" t="s">
        <v>5</v>
      </c>
      <c r="D362" t="s">
        <v>98</v>
      </c>
      <c r="E362" t="s">
        <v>69</v>
      </c>
    </row>
    <row r="363" spans="2:6" x14ac:dyDescent="0.35">
      <c r="B363" t="s">
        <v>0</v>
      </c>
      <c r="C363" t="s">
        <v>13</v>
      </c>
      <c r="D363" t="s">
        <v>98</v>
      </c>
      <c r="E363" t="s">
        <v>69</v>
      </c>
    </row>
    <row r="364" spans="2:6" x14ac:dyDescent="0.35">
      <c r="B364" t="s">
        <v>0</v>
      </c>
      <c r="C364" t="s">
        <v>6</v>
      </c>
      <c r="D364" t="s">
        <v>98</v>
      </c>
      <c r="E364" t="s">
        <v>69</v>
      </c>
    </row>
    <row r="365" spans="2:6" x14ac:dyDescent="0.35">
      <c r="B365" t="s">
        <v>0</v>
      </c>
      <c r="C365" t="s">
        <v>14</v>
      </c>
      <c r="D365" t="s">
        <v>98</v>
      </c>
      <c r="E365" t="s">
        <v>69</v>
      </c>
    </row>
    <row r="366" spans="2:6" x14ac:dyDescent="0.35">
      <c r="B366" t="s">
        <v>0</v>
      </c>
      <c r="C366" t="s">
        <v>7</v>
      </c>
      <c r="D366" t="s">
        <v>98</v>
      </c>
      <c r="E366" t="s">
        <v>69</v>
      </c>
    </row>
    <row r="367" spans="2:6" x14ac:dyDescent="0.35">
      <c r="B367" t="s">
        <v>0</v>
      </c>
      <c r="C367" t="s">
        <v>15</v>
      </c>
      <c r="D367" t="s">
        <v>98</v>
      </c>
      <c r="E367" t="s">
        <v>69</v>
      </c>
      <c r="F367">
        <v>69</v>
      </c>
    </row>
    <row r="368" spans="2:6" x14ac:dyDescent="0.35">
      <c r="B368" t="s">
        <v>0</v>
      </c>
      <c r="C368" t="s">
        <v>8</v>
      </c>
      <c r="D368" t="s">
        <v>98</v>
      </c>
      <c r="E368" t="s">
        <v>69</v>
      </c>
    </row>
    <row r="369" spans="2:6" x14ac:dyDescent="0.35">
      <c r="B369" t="s">
        <v>0</v>
      </c>
      <c r="C369" t="s">
        <v>16</v>
      </c>
      <c r="D369" t="s">
        <v>98</v>
      </c>
      <c r="E369" t="s">
        <v>69</v>
      </c>
    </row>
    <row r="370" spans="2:6" hidden="1" x14ac:dyDescent="0.35">
      <c r="B370" t="s">
        <v>83</v>
      </c>
      <c r="C370" t="s">
        <v>38</v>
      </c>
      <c r="D370" t="s">
        <v>98</v>
      </c>
      <c r="E370" t="s">
        <v>69</v>
      </c>
      <c r="F370">
        <v>69</v>
      </c>
    </row>
    <row r="371" spans="2:6" hidden="1" x14ac:dyDescent="0.35">
      <c r="B371" t="s">
        <v>42</v>
      </c>
      <c r="C371" t="s">
        <v>17</v>
      </c>
      <c r="D371" t="s">
        <v>98</v>
      </c>
      <c r="E371" t="s">
        <v>69</v>
      </c>
    </row>
    <row r="372" spans="2:6" hidden="1" x14ac:dyDescent="0.35">
      <c r="B372" t="s">
        <v>42</v>
      </c>
      <c r="C372" t="s">
        <v>18</v>
      </c>
      <c r="D372" t="s">
        <v>98</v>
      </c>
      <c r="E372" t="s">
        <v>69</v>
      </c>
    </row>
    <row r="373" spans="2:6" hidden="1" x14ac:dyDescent="0.35">
      <c r="B373" t="s">
        <v>42</v>
      </c>
      <c r="C373" t="s">
        <v>27</v>
      </c>
      <c r="D373" t="s">
        <v>98</v>
      </c>
      <c r="E373" t="s">
        <v>69</v>
      </c>
    </row>
    <row r="374" spans="2:6" hidden="1" x14ac:dyDescent="0.35">
      <c r="B374" t="s">
        <v>42</v>
      </c>
      <c r="C374" t="s">
        <v>28</v>
      </c>
      <c r="D374" t="s">
        <v>98</v>
      </c>
      <c r="E374" t="s">
        <v>69</v>
      </c>
    </row>
    <row r="375" spans="2:6" hidden="1" x14ac:dyDescent="0.35">
      <c r="B375" t="s">
        <v>42</v>
      </c>
      <c r="C375" t="s">
        <v>19</v>
      </c>
      <c r="D375" t="s">
        <v>98</v>
      </c>
      <c r="E375" t="s">
        <v>69</v>
      </c>
    </row>
    <row r="376" spans="2:6" hidden="1" x14ac:dyDescent="0.35">
      <c r="B376" t="s">
        <v>42</v>
      </c>
      <c r="C376" t="s">
        <v>20</v>
      </c>
      <c r="D376" t="s">
        <v>98</v>
      </c>
      <c r="E376" t="s">
        <v>69</v>
      </c>
    </row>
    <row r="377" spans="2:6" hidden="1" x14ac:dyDescent="0.35">
      <c r="B377" t="s">
        <v>42</v>
      </c>
      <c r="C377" t="s">
        <v>29</v>
      </c>
      <c r="D377" t="s">
        <v>98</v>
      </c>
      <c r="E377" t="s">
        <v>69</v>
      </c>
    </row>
    <row r="378" spans="2:6" hidden="1" x14ac:dyDescent="0.35">
      <c r="B378" t="s">
        <v>42</v>
      </c>
      <c r="C378" t="s">
        <v>21</v>
      </c>
      <c r="D378" t="s">
        <v>98</v>
      </c>
      <c r="E378" t="s">
        <v>69</v>
      </c>
    </row>
    <row r="379" spans="2:6" hidden="1" x14ac:dyDescent="0.35">
      <c r="B379" t="s">
        <v>42</v>
      </c>
      <c r="C379" t="s">
        <v>22</v>
      </c>
      <c r="D379" t="s">
        <v>98</v>
      </c>
      <c r="E379" t="s">
        <v>69</v>
      </c>
    </row>
    <row r="380" spans="2:6" hidden="1" x14ac:dyDescent="0.35">
      <c r="B380" t="s">
        <v>42</v>
      </c>
      <c r="C380" t="s">
        <v>23</v>
      </c>
      <c r="D380" t="s">
        <v>98</v>
      </c>
      <c r="E380" t="s">
        <v>69</v>
      </c>
    </row>
    <row r="381" spans="2:6" hidden="1" x14ac:dyDescent="0.35">
      <c r="B381" t="s">
        <v>42</v>
      </c>
      <c r="C381" t="s">
        <v>24</v>
      </c>
      <c r="D381" t="s">
        <v>98</v>
      </c>
      <c r="E381" t="s">
        <v>69</v>
      </c>
    </row>
    <row r="382" spans="2:6" hidden="1" x14ac:dyDescent="0.35">
      <c r="B382" t="s">
        <v>42</v>
      </c>
      <c r="C382" t="s">
        <v>25</v>
      </c>
      <c r="D382" t="s">
        <v>98</v>
      </c>
      <c r="E382" t="s">
        <v>69</v>
      </c>
    </row>
    <row r="383" spans="2:6" hidden="1" x14ac:dyDescent="0.35">
      <c r="B383" t="s">
        <v>42</v>
      </c>
      <c r="C383" t="s">
        <v>30</v>
      </c>
      <c r="D383" t="s">
        <v>98</v>
      </c>
      <c r="E383" t="s">
        <v>69</v>
      </c>
    </row>
    <row r="384" spans="2:6" hidden="1" x14ac:dyDescent="0.35">
      <c r="B384" t="s">
        <v>42</v>
      </c>
      <c r="C384" t="s">
        <v>26</v>
      </c>
      <c r="D384" t="s">
        <v>98</v>
      </c>
      <c r="E384" t="s">
        <v>69</v>
      </c>
    </row>
    <row r="385" spans="2:6" hidden="1" x14ac:dyDescent="0.35">
      <c r="B385" t="s">
        <v>42</v>
      </c>
      <c r="C385" t="s">
        <v>31</v>
      </c>
      <c r="D385" t="s">
        <v>98</v>
      </c>
      <c r="E385" t="s">
        <v>69</v>
      </c>
      <c r="F385">
        <v>69</v>
      </c>
    </row>
    <row r="386" spans="2:6" hidden="1" x14ac:dyDescent="0.35">
      <c r="B386" t="s">
        <v>42</v>
      </c>
      <c r="C386" t="s">
        <v>32</v>
      </c>
      <c r="D386" t="s">
        <v>98</v>
      </c>
      <c r="E386" t="s">
        <v>69</v>
      </c>
    </row>
    <row r="387" spans="2:6" hidden="1" x14ac:dyDescent="0.35">
      <c r="B387" t="s">
        <v>41</v>
      </c>
      <c r="C387" t="s">
        <v>82</v>
      </c>
      <c r="D387" t="s">
        <v>98</v>
      </c>
      <c r="E387" t="s">
        <v>69</v>
      </c>
      <c r="F387">
        <v>69</v>
      </c>
    </row>
    <row r="388" spans="2:6" hidden="1" x14ac:dyDescent="0.35">
      <c r="B388" t="s">
        <v>41</v>
      </c>
      <c r="C388" t="s">
        <v>2</v>
      </c>
      <c r="D388" t="s">
        <v>98</v>
      </c>
      <c r="E388" t="s">
        <v>69</v>
      </c>
    </row>
    <row r="389" spans="2:6" x14ac:dyDescent="0.35">
      <c r="B389" t="s">
        <v>0</v>
      </c>
      <c r="C389" t="s">
        <v>1</v>
      </c>
      <c r="D389" t="s">
        <v>98</v>
      </c>
      <c r="E389" t="s">
        <v>97</v>
      </c>
    </row>
    <row r="390" spans="2:6" x14ac:dyDescent="0.35">
      <c r="B390" t="s">
        <v>0</v>
      </c>
      <c r="C390" t="s">
        <v>9</v>
      </c>
      <c r="D390" t="s">
        <v>98</v>
      </c>
      <c r="E390" t="s">
        <v>97</v>
      </c>
    </row>
    <row r="391" spans="2:6" x14ac:dyDescent="0.35">
      <c r="B391" t="s">
        <v>0</v>
      </c>
      <c r="C391" t="s">
        <v>11</v>
      </c>
      <c r="D391" t="s">
        <v>98</v>
      </c>
      <c r="E391" t="s">
        <v>97</v>
      </c>
    </row>
    <row r="392" spans="2:6" x14ac:dyDescent="0.35">
      <c r="B392" t="s">
        <v>0</v>
      </c>
      <c r="C392" t="s">
        <v>3</v>
      </c>
      <c r="D392" t="s">
        <v>98</v>
      </c>
      <c r="E392" t="s">
        <v>97</v>
      </c>
      <c r="F392">
        <v>1</v>
      </c>
    </row>
    <row r="393" spans="2:6" x14ac:dyDescent="0.35">
      <c r="B393" t="s">
        <v>0</v>
      </c>
      <c r="C393" t="s">
        <v>12</v>
      </c>
      <c r="D393" t="s">
        <v>98</v>
      </c>
      <c r="E393" t="s">
        <v>97</v>
      </c>
    </row>
    <row r="394" spans="2:6" x14ac:dyDescent="0.35">
      <c r="B394" t="s">
        <v>0</v>
      </c>
      <c r="C394" t="s">
        <v>4</v>
      </c>
      <c r="D394" t="s">
        <v>98</v>
      </c>
      <c r="E394" t="s">
        <v>97</v>
      </c>
      <c r="F394">
        <v>53771</v>
      </c>
    </row>
    <row r="395" spans="2:6" x14ac:dyDescent="0.35">
      <c r="B395" t="s">
        <v>0</v>
      </c>
      <c r="C395" t="s">
        <v>5</v>
      </c>
      <c r="D395" t="s">
        <v>98</v>
      </c>
      <c r="E395" t="s">
        <v>97</v>
      </c>
      <c r="F395">
        <v>735456</v>
      </c>
    </row>
    <row r="396" spans="2:6" x14ac:dyDescent="0.35">
      <c r="B396" t="s">
        <v>0</v>
      </c>
      <c r="C396" t="s">
        <v>13</v>
      </c>
      <c r="D396" t="s">
        <v>98</v>
      </c>
      <c r="E396" t="s">
        <v>97</v>
      </c>
    </row>
    <row r="397" spans="2:6" x14ac:dyDescent="0.35">
      <c r="B397" t="s">
        <v>0</v>
      </c>
      <c r="C397" t="s">
        <v>6</v>
      </c>
      <c r="D397" t="s">
        <v>98</v>
      </c>
      <c r="E397" t="s">
        <v>97</v>
      </c>
      <c r="F397">
        <v>0</v>
      </c>
    </row>
    <row r="398" spans="2:6" x14ac:dyDescent="0.35">
      <c r="B398" t="s">
        <v>0</v>
      </c>
      <c r="C398" t="s">
        <v>14</v>
      </c>
      <c r="D398" t="s">
        <v>98</v>
      </c>
      <c r="E398" t="s">
        <v>97</v>
      </c>
      <c r="F398">
        <v>501863</v>
      </c>
    </row>
    <row r="399" spans="2:6" x14ac:dyDescent="0.35">
      <c r="B399" t="s">
        <v>0</v>
      </c>
      <c r="C399" t="s">
        <v>7</v>
      </c>
      <c r="D399" t="s">
        <v>98</v>
      </c>
      <c r="E399" t="s">
        <v>97</v>
      </c>
    </row>
    <row r="400" spans="2:6" x14ac:dyDescent="0.35">
      <c r="B400" t="s">
        <v>0</v>
      </c>
      <c r="C400" t="s">
        <v>15</v>
      </c>
      <c r="D400" t="s">
        <v>98</v>
      </c>
      <c r="E400" t="s">
        <v>97</v>
      </c>
      <c r="F400">
        <v>1673280</v>
      </c>
    </row>
    <row r="401" spans="2:6" x14ac:dyDescent="0.35">
      <c r="B401" t="s">
        <v>0</v>
      </c>
      <c r="C401" t="s">
        <v>8</v>
      </c>
      <c r="D401" t="s">
        <v>98</v>
      </c>
      <c r="E401" t="s">
        <v>97</v>
      </c>
      <c r="F401">
        <v>407956</v>
      </c>
    </row>
    <row r="402" spans="2:6" x14ac:dyDescent="0.35">
      <c r="B402" t="s">
        <v>0</v>
      </c>
      <c r="C402" t="s">
        <v>16</v>
      </c>
      <c r="D402" t="s">
        <v>98</v>
      </c>
      <c r="E402" t="s">
        <v>97</v>
      </c>
      <c r="F402">
        <v>1046041</v>
      </c>
    </row>
    <row r="403" spans="2:6" hidden="1" x14ac:dyDescent="0.35">
      <c r="B403" t="s">
        <v>83</v>
      </c>
      <c r="C403" t="s">
        <v>38</v>
      </c>
      <c r="D403" t="s">
        <v>98</v>
      </c>
      <c r="E403" t="s">
        <v>97</v>
      </c>
      <c r="F403">
        <v>4418368</v>
      </c>
    </row>
    <row r="404" spans="2:6" hidden="1" x14ac:dyDescent="0.35">
      <c r="B404" t="s">
        <v>42</v>
      </c>
      <c r="C404" t="s">
        <v>17</v>
      </c>
      <c r="D404" t="s">
        <v>98</v>
      </c>
      <c r="E404" t="s">
        <v>97</v>
      </c>
    </row>
    <row r="405" spans="2:6" hidden="1" x14ac:dyDescent="0.35">
      <c r="B405" t="s">
        <v>42</v>
      </c>
      <c r="C405" t="s">
        <v>18</v>
      </c>
      <c r="D405" t="s">
        <v>98</v>
      </c>
      <c r="E405" t="s">
        <v>97</v>
      </c>
    </row>
    <row r="406" spans="2:6" hidden="1" x14ac:dyDescent="0.35">
      <c r="B406" t="s">
        <v>42</v>
      </c>
      <c r="C406" t="s">
        <v>27</v>
      </c>
      <c r="D406" t="s">
        <v>98</v>
      </c>
      <c r="E406" t="s">
        <v>97</v>
      </c>
      <c r="F406">
        <v>345390</v>
      </c>
    </row>
    <row r="407" spans="2:6" hidden="1" x14ac:dyDescent="0.35">
      <c r="B407" t="s">
        <v>42</v>
      </c>
      <c r="C407" t="s">
        <v>28</v>
      </c>
      <c r="D407" t="s">
        <v>98</v>
      </c>
      <c r="E407" t="s">
        <v>97</v>
      </c>
      <c r="F407">
        <v>505669</v>
      </c>
    </row>
    <row r="408" spans="2:6" hidden="1" x14ac:dyDescent="0.35">
      <c r="B408" t="s">
        <v>42</v>
      </c>
      <c r="C408" t="s">
        <v>19</v>
      </c>
      <c r="D408" t="s">
        <v>98</v>
      </c>
      <c r="E408" t="s">
        <v>97</v>
      </c>
      <c r="F408">
        <v>119</v>
      </c>
    </row>
    <row r="409" spans="2:6" hidden="1" x14ac:dyDescent="0.35">
      <c r="B409" t="s">
        <v>42</v>
      </c>
      <c r="C409" t="s">
        <v>20</v>
      </c>
      <c r="D409" t="s">
        <v>98</v>
      </c>
      <c r="E409" t="s">
        <v>97</v>
      </c>
    </row>
    <row r="410" spans="2:6" hidden="1" x14ac:dyDescent="0.35">
      <c r="B410" t="s">
        <v>42</v>
      </c>
      <c r="C410" t="s">
        <v>29</v>
      </c>
      <c r="D410" t="s">
        <v>98</v>
      </c>
      <c r="E410" t="s">
        <v>97</v>
      </c>
    </row>
    <row r="411" spans="2:6" hidden="1" x14ac:dyDescent="0.35">
      <c r="B411" t="s">
        <v>42</v>
      </c>
      <c r="C411" t="s">
        <v>21</v>
      </c>
      <c r="D411" t="s">
        <v>98</v>
      </c>
      <c r="E411" t="s">
        <v>97</v>
      </c>
      <c r="F411">
        <v>501863</v>
      </c>
    </row>
    <row r="412" spans="2:6" hidden="1" x14ac:dyDescent="0.35">
      <c r="B412" t="s">
        <v>42</v>
      </c>
      <c r="C412" t="s">
        <v>22</v>
      </c>
      <c r="D412" t="s">
        <v>98</v>
      </c>
      <c r="E412" t="s">
        <v>97</v>
      </c>
      <c r="F412">
        <v>3750</v>
      </c>
    </row>
    <row r="413" spans="2:6" hidden="1" x14ac:dyDescent="0.35">
      <c r="B413" t="s">
        <v>42</v>
      </c>
      <c r="C413" t="s">
        <v>23</v>
      </c>
      <c r="D413" t="s">
        <v>98</v>
      </c>
      <c r="E413" t="s">
        <v>97</v>
      </c>
      <c r="F413">
        <v>1193316</v>
      </c>
    </row>
    <row r="414" spans="2:6" hidden="1" x14ac:dyDescent="0.35">
      <c r="B414" t="s">
        <v>42</v>
      </c>
      <c r="C414" t="s">
        <v>24</v>
      </c>
      <c r="D414" t="s">
        <v>98</v>
      </c>
      <c r="E414" t="s">
        <v>97</v>
      </c>
    </row>
    <row r="415" spans="2:6" hidden="1" x14ac:dyDescent="0.35">
      <c r="B415" t="s">
        <v>42</v>
      </c>
      <c r="C415" t="s">
        <v>25</v>
      </c>
      <c r="D415" t="s">
        <v>98</v>
      </c>
      <c r="E415" t="s">
        <v>97</v>
      </c>
    </row>
    <row r="416" spans="2:6" hidden="1" x14ac:dyDescent="0.35">
      <c r="B416" t="s">
        <v>42</v>
      </c>
      <c r="C416" t="s">
        <v>30</v>
      </c>
      <c r="D416" t="s">
        <v>98</v>
      </c>
      <c r="E416" t="s">
        <v>97</v>
      </c>
      <c r="F416">
        <v>5997</v>
      </c>
    </row>
    <row r="417" spans="2:6" hidden="1" x14ac:dyDescent="0.35">
      <c r="B417" t="s">
        <v>42</v>
      </c>
      <c r="C417" t="s">
        <v>26</v>
      </c>
      <c r="D417" t="s">
        <v>98</v>
      </c>
      <c r="E417" t="s">
        <v>97</v>
      </c>
      <c r="F417">
        <v>1862265</v>
      </c>
    </row>
    <row r="418" spans="2:6" hidden="1" x14ac:dyDescent="0.35">
      <c r="B418" t="s">
        <v>42</v>
      </c>
      <c r="C418" t="s">
        <v>31</v>
      </c>
      <c r="D418" t="s">
        <v>98</v>
      </c>
      <c r="E418" t="s">
        <v>97</v>
      </c>
    </row>
    <row r="419" spans="2:6" hidden="1" x14ac:dyDescent="0.35">
      <c r="B419" t="s">
        <v>42</v>
      </c>
      <c r="C419" t="s">
        <v>32</v>
      </c>
      <c r="D419" t="s">
        <v>98</v>
      </c>
      <c r="E419" t="s">
        <v>97</v>
      </c>
    </row>
    <row r="420" spans="2:6" hidden="1" x14ac:dyDescent="0.35">
      <c r="B420" t="s">
        <v>41</v>
      </c>
      <c r="C420" t="s">
        <v>82</v>
      </c>
      <c r="D420" t="s">
        <v>98</v>
      </c>
      <c r="E420" t="s">
        <v>97</v>
      </c>
      <c r="F420">
        <v>3221184</v>
      </c>
    </row>
    <row r="421" spans="2:6" hidden="1" x14ac:dyDescent="0.35">
      <c r="B421" t="s">
        <v>41</v>
      </c>
      <c r="C421" t="s">
        <v>2</v>
      </c>
      <c r="D421" t="s">
        <v>98</v>
      </c>
      <c r="E421" t="s">
        <v>97</v>
      </c>
      <c r="F421">
        <v>1197184</v>
      </c>
    </row>
    <row r="422" spans="2:6" x14ac:dyDescent="0.35">
      <c r="B422" t="s">
        <v>0</v>
      </c>
      <c r="C422" t="s">
        <v>1</v>
      </c>
      <c r="D422" t="s">
        <v>98</v>
      </c>
      <c r="E422" t="s">
        <v>70</v>
      </c>
    </row>
    <row r="423" spans="2:6" x14ac:dyDescent="0.35">
      <c r="B423" t="s">
        <v>0</v>
      </c>
      <c r="C423" t="s">
        <v>9</v>
      </c>
      <c r="D423" t="s">
        <v>98</v>
      </c>
      <c r="E423" t="s">
        <v>70</v>
      </c>
    </row>
    <row r="424" spans="2:6" x14ac:dyDescent="0.35">
      <c r="B424" t="s">
        <v>0</v>
      </c>
      <c r="C424" t="s">
        <v>11</v>
      </c>
      <c r="D424" t="s">
        <v>98</v>
      </c>
      <c r="E424" t="s">
        <v>70</v>
      </c>
    </row>
    <row r="425" spans="2:6" x14ac:dyDescent="0.35">
      <c r="B425" t="s">
        <v>0</v>
      </c>
      <c r="C425" t="s">
        <v>3</v>
      </c>
      <c r="D425" t="s">
        <v>98</v>
      </c>
      <c r="E425" t="s">
        <v>70</v>
      </c>
    </row>
    <row r="426" spans="2:6" x14ac:dyDescent="0.35">
      <c r="B426" t="s">
        <v>0</v>
      </c>
      <c r="C426" t="s">
        <v>12</v>
      </c>
      <c r="D426" t="s">
        <v>98</v>
      </c>
      <c r="E426" t="s">
        <v>70</v>
      </c>
    </row>
    <row r="427" spans="2:6" x14ac:dyDescent="0.35">
      <c r="B427" t="s">
        <v>0</v>
      </c>
      <c r="C427" t="s">
        <v>4</v>
      </c>
      <c r="D427" t="s">
        <v>98</v>
      </c>
      <c r="E427" t="s">
        <v>70</v>
      </c>
    </row>
    <row r="428" spans="2:6" x14ac:dyDescent="0.35">
      <c r="B428" t="s">
        <v>0</v>
      </c>
      <c r="C428" t="s">
        <v>5</v>
      </c>
      <c r="D428" t="s">
        <v>98</v>
      </c>
      <c r="E428" t="s">
        <v>70</v>
      </c>
    </row>
    <row r="429" spans="2:6" x14ac:dyDescent="0.35">
      <c r="B429" t="s">
        <v>0</v>
      </c>
      <c r="C429" t="s">
        <v>13</v>
      </c>
      <c r="D429" t="s">
        <v>98</v>
      </c>
      <c r="E429" t="s">
        <v>70</v>
      </c>
    </row>
    <row r="430" spans="2:6" x14ac:dyDescent="0.35">
      <c r="B430" t="s">
        <v>0</v>
      </c>
      <c r="C430" t="s">
        <v>6</v>
      </c>
      <c r="D430" t="s">
        <v>98</v>
      </c>
      <c r="E430" t="s">
        <v>70</v>
      </c>
    </row>
    <row r="431" spans="2:6" x14ac:dyDescent="0.35">
      <c r="B431" t="s">
        <v>0</v>
      </c>
      <c r="C431" t="s">
        <v>14</v>
      </c>
      <c r="D431" t="s">
        <v>98</v>
      </c>
      <c r="E431" t="s">
        <v>70</v>
      </c>
    </row>
    <row r="432" spans="2:6" x14ac:dyDescent="0.35">
      <c r="B432" t="s">
        <v>0</v>
      </c>
      <c r="C432" t="s">
        <v>7</v>
      </c>
      <c r="D432" t="s">
        <v>98</v>
      </c>
      <c r="E432" t="s">
        <v>70</v>
      </c>
    </row>
    <row r="433" spans="2:6" x14ac:dyDescent="0.35">
      <c r="B433" t="s">
        <v>0</v>
      </c>
      <c r="C433" t="s">
        <v>15</v>
      </c>
      <c r="D433" t="s">
        <v>98</v>
      </c>
      <c r="E433" t="s">
        <v>70</v>
      </c>
      <c r="F433">
        <v>155</v>
      </c>
    </row>
    <row r="434" spans="2:6" x14ac:dyDescent="0.35">
      <c r="B434" t="s">
        <v>0</v>
      </c>
      <c r="C434" t="s">
        <v>8</v>
      </c>
      <c r="D434" t="s">
        <v>98</v>
      </c>
      <c r="E434" t="s">
        <v>70</v>
      </c>
    </row>
    <row r="435" spans="2:6" x14ac:dyDescent="0.35">
      <c r="B435" t="s">
        <v>0</v>
      </c>
      <c r="C435" t="s">
        <v>16</v>
      </c>
      <c r="D435" t="s">
        <v>98</v>
      </c>
      <c r="E435" t="s">
        <v>70</v>
      </c>
    </row>
    <row r="436" spans="2:6" hidden="1" x14ac:dyDescent="0.35">
      <c r="B436" t="s">
        <v>83</v>
      </c>
      <c r="C436" t="s">
        <v>38</v>
      </c>
      <c r="D436" t="s">
        <v>98</v>
      </c>
      <c r="E436" t="s">
        <v>70</v>
      </c>
      <c r="F436">
        <v>155</v>
      </c>
    </row>
    <row r="437" spans="2:6" hidden="1" x14ac:dyDescent="0.35">
      <c r="B437" t="s">
        <v>42</v>
      </c>
      <c r="C437" t="s">
        <v>17</v>
      </c>
      <c r="D437" t="s">
        <v>98</v>
      </c>
      <c r="E437" t="s">
        <v>70</v>
      </c>
    </row>
    <row r="438" spans="2:6" hidden="1" x14ac:dyDescent="0.35">
      <c r="B438" t="s">
        <v>42</v>
      </c>
      <c r="C438" t="s">
        <v>18</v>
      </c>
      <c r="D438" t="s">
        <v>98</v>
      </c>
      <c r="E438" t="s">
        <v>70</v>
      </c>
    </row>
    <row r="439" spans="2:6" hidden="1" x14ac:dyDescent="0.35">
      <c r="B439" t="s">
        <v>42</v>
      </c>
      <c r="C439" t="s">
        <v>27</v>
      </c>
      <c r="D439" t="s">
        <v>98</v>
      </c>
      <c r="E439" t="s">
        <v>70</v>
      </c>
    </row>
    <row r="440" spans="2:6" hidden="1" x14ac:dyDescent="0.35">
      <c r="B440" t="s">
        <v>42</v>
      </c>
      <c r="C440" t="s">
        <v>28</v>
      </c>
      <c r="D440" t="s">
        <v>98</v>
      </c>
      <c r="E440" t="s">
        <v>70</v>
      </c>
    </row>
    <row r="441" spans="2:6" hidden="1" x14ac:dyDescent="0.35">
      <c r="B441" t="s">
        <v>42</v>
      </c>
      <c r="C441" t="s">
        <v>19</v>
      </c>
      <c r="D441" t="s">
        <v>98</v>
      </c>
      <c r="E441" t="s">
        <v>70</v>
      </c>
    </row>
    <row r="442" spans="2:6" hidden="1" x14ac:dyDescent="0.35">
      <c r="B442" t="s">
        <v>42</v>
      </c>
      <c r="C442" t="s">
        <v>20</v>
      </c>
      <c r="D442" t="s">
        <v>98</v>
      </c>
      <c r="E442" t="s">
        <v>70</v>
      </c>
    </row>
    <row r="443" spans="2:6" hidden="1" x14ac:dyDescent="0.35">
      <c r="B443" t="s">
        <v>42</v>
      </c>
      <c r="C443" t="s">
        <v>29</v>
      </c>
      <c r="D443" t="s">
        <v>98</v>
      </c>
      <c r="E443" t="s">
        <v>70</v>
      </c>
      <c r="F443">
        <v>155</v>
      </c>
    </row>
    <row r="444" spans="2:6" hidden="1" x14ac:dyDescent="0.35">
      <c r="B444" t="s">
        <v>42</v>
      </c>
      <c r="C444" t="s">
        <v>21</v>
      </c>
      <c r="D444" t="s">
        <v>98</v>
      </c>
      <c r="E444" t="s">
        <v>70</v>
      </c>
    </row>
    <row r="445" spans="2:6" hidden="1" x14ac:dyDescent="0.35">
      <c r="B445" t="s">
        <v>42</v>
      </c>
      <c r="C445" t="s">
        <v>22</v>
      </c>
      <c r="D445" t="s">
        <v>98</v>
      </c>
      <c r="E445" t="s">
        <v>70</v>
      </c>
    </row>
    <row r="446" spans="2:6" hidden="1" x14ac:dyDescent="0.35">
      <c r="B446" t="s">
        <v>42</v>
      </c>
      <c r="C446" t="s">
        <v>23</v>
      </c>
      <c r="D446" t="s">
        <v>98</v>
      </c>
      <c r="E446" t="s">
        <v>70</v>
      </c>
    </row>
    <row r="447" spans="2:6" hidden="1" x14ac:dyDescent="0.35">
      <c r="B447" t="s">
        <v>42</v>
      </c>
      <c r="C447" t="s">
        <v>24</v>
      </c>
      <c r="D447" t="s">
        <v>98</v>
      </c>
      <c r="E447" t="s">
        <v>70</v>
      </c>
    </row>
    <row r="448" spans="2:6" hidden="1" x14ac:dyDescent="0.35">
      <c r="B448" t="s">
        <v>42</v>
      </c>
      <c r="C448" t="s">
        <v>25</v>
      </c>
      <c r="D448" t="s">
        <v>98</v>
      </c>
      <c r="E448" t="s">
        <v>70</v>
      </c>
    </row>
    <row r="449" spans="2:6" hidden="1" x14ac:dyDescent="0.35">
      <c r="B449" t="s">
        <v>42</v>
      </c>
      <c r="C449" t="s">
        <v>30</v>
      </c>
      <c r="D449" t="s">
        <v>98</v>
      </c>
      <c r="E449" t="s">
        <v>70</v>
      </c>
    </row>
    <row r="450" spans="2:6" hidden="1" x14ac:dyDescent="0.35">
      <c r="B450" t="s">
        <v>42</v>
      </c>
      <c r="C450" t="s">
        <v>26</v>
      </c>
      <c r="D450" t="s">
        <v>98</v>
      </c>
      <c r="E450" t="s">
        <v>70</v>
      </c>
    </row>
    <row r="451" spans="2:6" hidden="1" x14ac:dyDescent="0.35">
      <c r="B451" t="s">
        <v>42</v>
      </c>
      <c r="C451" t="s">
        <v>31</v>
      </c>
      <c r="D451" t="s">
        <v>98</v>
      </c>
      <c r="E451" t="s">
        <v>70</v>
      </c>
    </row>
    <row r="452" spans="2:6" hidden="1" x14ac:dyDescent="0.35">
      <c r="B452" t="s">
        <v>42</v>
      </c>
      <c r="C452" t="s">
        <v>32</v>
      </c>
      <c r="D452" t="s">
        <v>98</v>
      </c>
      <c r="E452" t="s">
        <v>70</v>
      </c>
    </row>
    <row r="453" spans="2:6" hidden="1" x14ac:dyDescent="0.35">
      <c r="B453" t="s">
        <v>41</v>
      </c>
      <c r="C453" t="s">
        <v>82</v>
      </c>
      <c r="D453" t="s">
        <v>98</v>
      </c>
      <c r="E453" t="s">
        <v>70</v>
      </c>
      <c r="F453">
        <v>155</v>
      </c>
    </row>
    <row r="454" spans="2:6" hidden="1" x14ac:dyDescent="0.35">
      <c r="B454" t="s">
        <v>41</v>
      </c>
      <c r="C454" t="s">
        <v>2</v>
      </c>
      <c r="D454" t="s">
        <v>98</v>
      </c>
      <c r="E454" t="s">
        <v>70</v>
      </c>
    </row>
    <row r="455" spans="2:6" x14ac:dyDescent="0.35">
      <c r="B455" t="s">
        <v>0</v>
      </c>
      <c r="C455" t="s">
        <v>1</v>
      </c>
      <c r="D455" t="s">
        <v>98</v>
      </c>
      <c r="E455" t="s">
        <v>71</v>
      </c>
      <c r="F455">
        <v>581</v>
      </c>
    </row>
    <row r="456" spans="2:6" x14ac:dyDescent="0.35">
      <c r="B456" t="s">
        <v>0</v>
      </c>
      <c r="C456" t="s">
        <v>9</v>
      </c>
      <c r="D456" t="s">
        <v>98</v>
      </c>
      <c r="E456" t="s">
        <v>71</v>
      </c>
    </row>
    <row r="457" spans="2:6" x14ac:dyDescent="0.35">
      <c r="B457" t="s">
        <v>0</v>
      </c>
      <c r="C457" t="s">
        <v>11</v>
      </c>
      <c r="D457" t="s">
        <v>98</v>
      </c>
      <c r="E457" t="s">
        <v>71</v>
      </c>
      <c r="F457">
        <v>19617</v>
      </c>
    </row>
    <row r="458" spans="2:6" x14ac:dyDescent="0.35">
      <c r="B458" t="s">
        <v>0</v>
      </c>
      <c r="C458" t="s">
        <v>3</v>
      </c>
      <c r="D458" t="s">
        <v>98</v>
      </c>
      <c r="E458" t="s">
        <v>71</v>
      </c>
    </row>
    <row r="459" spans="2:6" x14ac:dyDescent="0.35">
      <c r="B459" t="s">
        <v>0</v>
      </c>
      <c r="C459" t="s">
        <v>12</v>
      </c>
      <c r="D459" t="s">
        <v>98</v>
      </c>
      <c r="E459" t="s">
        <v>71</v>
      </c>
      <c r="F459">
        <v>487612</v>
      </c>
    </row>
    <row r="460" spans="2:6" x14ac:dyDescent="0.35">
      <c r="B460" t="s">
        <v>0</v>
      </c>
      <c r="C460" t="s">
        <v>4</v>
      </c>
      <c r="D460" t="s">
        <v>98</v>
      </c>
      <c r="E460" t="s">
        <v>71</v>
      </c>
      <c r="F460">
        <v>15</v>
      </c>
    </row>
    <row r="461" spans="2:6" x14ac:dyDescent="0.35">
      <c r="B461" t="s">
        <v>0</v>
      </c>
      <c r="C461" t="s">
        <v>5</v>
      </c>
      <c r="D461" t="s">
        <v>98</v>
      </c>
      <c r="E461" t="s">
        <v>71</v>
      </c>
      <c r="F461">
        <v>72223</v>
      </c>
    </row>
    <row r="462" spans="2:6" x14ac:dyDescent="0.35">
      <c r="B462" t="s">
        <v>0</v>
      </c>
      <c r="C462" t="s">
        <v>13</v>
      </c>
      <c r="D462" t="s">
        <v>98</v>
      </c>
      <c r="E462" t="s">
        <v>71</v>
      </c>
      <c r="F462">
        <v>424</v>
      </c>
    </row>
    <row r="463" spans="2:6" x14ac:dyDescent="0.35">
      <c r="B463" t="s">
        <v>0</v>
      </c>
      <c r="C463" t="s">
        <v>6</v>
      </c>
      <c r="D463" t="s">
        <v>98</v>
      </c>
      <c r="E463" t="s">
        <v>71</v>
      </c>
      <c r="F463">
        <v>205422</v>
      </c>
    </row>
    <row r="464" spans="2:6" x14ac:dyDescent="0.35">
      <c r="B464" t="s">
        <v>0</v>
      </c>
      <c r="C464" t="s">
        <v>14</v>
      </c>
      <c r="D464" t="s">
        <v>98</v>
      </c>
      <c r="E464" t="s">
        <v>71</v>
      </c>
      <c r="F464">
        <v>2140889</v>
      </c>
    </row>
    <row r="465" spans="2:6" x14ac:dyDescent="0.35">
      <c r="B465" t="s">
        <v>0</v>
      </c>
      <c r="C465" t="s">
        <v>7</v>
      </c>
      <c r="D465" t="s">
        <v>98</v>
      </c>
      <c r="E465" t="s">
        <v>71</v>
      </c>
    </row>
    <row r="466" spans="2:6" x14ac:dyDescent="0.35">
      <c r="B466" t="s">
        <v>0</v>
      </c>
      <c r="C466" t="s">
        <v>15</v>
      </c>
      <c r="D466" t="s">
        <v>98</v>
      </c>
      <c r="E466" t="s">
        <v>71</v>
      </c>
      <c r="F466">
        <v>75186</v>
      </c>
    </row>
    <row r="467" spans="2:6" x14ac:dyDescent="0.35">
      <c r="B467" t="s">
        <v>0</v>
      </c>
      <c r="C467" t="s">
        <v>8</v>
      </c>
      <c r="D467" t="s">
        <v>98</v>
      </c>
      <c r="E467" t="s">
        <v>71</v>
      </c>
      <c r="F467">
        <v>404</v>
      </c>
    </row>
    <row r="468" spans="2:6" x14ac:dyDescent="0.35">
      <c r="B468" t="s">
        <v>0</v>
      </c>
      <c r="C468" t="s">
        <v>16</v>
      </c>
      <c r="D468" t="s">
        <v>98</v>
      </c>
      <c r="E468" t="s">
        <v>71</v>
      </c>
      <c r="F468">
        <v>72873</v>
      </c>
    </row>
    <row r="469" spans="2:6" hidden="1" x14ac:dyDescent="0.35">
      <c r="B469" t="s">
        <v>83</v>
      </c>
      <c r="C469" t="s">
        <v>38</v>
      </c>
      <c r="D469" t="s">
        <v>98</v>
      </c>
      <c r="E469" t="s">
        <v>71</v>
      </c>
      <c r="F469">
        <v>3075246</v>
      </c>
    </row>
    <row r="470" spans="2:6" hidden="1" x14ac:dyDescent="0.35">
      <c r="B470" t="s">
        <v>42</v>
      </c>
      <c r="C470" t="s">
        <v>17</v>
      </c>
      <c r="D470" t="s">
        <v>98</v>
      </c>
      <c r="E470" t="s">
        <v>71</v>
      </c>
    </row>
    <row r="471" spans="2:6" hidden="1" x14ac:dyDescent="0.35">
      <c r="B471" t="s">
        <v>42</v>
      </c>
      <c r="C471" t="s">
        <v>18</v>
      </c>
      <c r="D471" t="s">
        <v>98</v>
      </c>
      <c r="E471" t="s">
        <v>71</v>
      </c>
      <c r="F471">
        <v>2366</v>
      </c>
    </row>
    <row r="472" spans="2:6" hidden="1" x14ac:dyDescent="0.35">
      <c r="B472" t="s">
        <v>42</v>
      </c>
      <c r="C472" t="s">
        <v>27</v>
      </c>
      <c r="D472" t="s">
        <v>98</v>
      </c>
      <c r="E472" t="s">
        <v>71</v>
      </c>
      <c r="F472">
        <v>107555</v>
      </c>
    </row>
    <row r="473" spans="2:6" hidden="1" x14ac:dyDescent="0.35">
      <c r="B473" t="s">
        <v>42</v>
      </c>
      <c r="C473" t="s">
        <v>28</v>
      </c>
      <c r="D473" t="s">
        <v>98</v>
      </c>
      <c r="E473" t="s">
        <v>71</v>
      </c>
      <c r="F473">
        <v>312304</v>
      </c>
    </row>
    <row r="474" spans="2:6" hidden="1" x14ac:dyDescent="0.35">
      <c r="B474" t="s">
        <v>42</v>
      </c>
      <c r="C474" t="s">
        <v>19</v>
      </c>
      <c r="D474" t="s">
        <v>98</v>
      </c>
      <c r="E474" t="s">
        <v>71</v>
      </c>
      <c r="F474">
        <v>11023</v>
      </c>
    </row>
    <row r="475" spans="2:6" hidden="1" x14ac:dyDescent="0.35">
      <c r="B475" t="s">
        <v>42</v>
      </c>
      <c r="C475" t="s">
        <v>20</v>
      </c>
      <c r="D475" t="s">
        <v>98</v>
      </c>
      <c r="E475" t="s">
        <v>71</v>
      </c>
      <c r="F475">
        <v>1154</v>
      </c>
    </row>
    <row r="476" spans="2:6" hidden="1" x14ac:dyDescent="0.35">
      <c r="B476" t="s">
        <v>42</v>
      </c>
      <c r="C476" t="s">
        <v>29</v>
      </c>
      <c r="D476" t="s">
        <v>98</v>
      </c>
      <c r="E476" t="s">
        <v>71</v>
      </c>
      <c r="F476">
        <v>214642</v>
      </c>
    </row>
    <row r="477" spans="2:6" hidden="1" x14ac:dyDescent="0.35">
      <c r="B477" t="s">
        <v>42</v>
      </c>
      <c r="C477" t="s">
        <v>21</v>
      </c>
      <c r="D477" t="s">
        <v>98</v>
      </c>
      <c r="E477" t="s">
        <v>71</v>
      </c>
      <c r="F477">
        <v>1310048</v>
      </c>
    </row>
    <row r="478" spans="2:6" hidden="1" x14ac:dyDescent="0.35">
      <c r="B478" t="s">
        <v>42</v>
      </c>
      <c r="C478" t="s">
        <v>22</v>
      </c>
      <c r="D478" t="s">
        <v>98</v>
      </c>
      <c r="E478" t="s">
        <v>71</v>
      </c>
      <c r="F478">
        <v>5534</v>
      </c>
    </row>
    <row r="479" spans="2:6" hidden="1" x14ac:dyDescent="0.35">
      <c r="B479" t="s">
        <v>42</v>
      </c>
      <c r="C479" t="s">
        <v>23</v>
      </c>
      <c r="D479" t="s">
        <v>98</v>
      </c>
      <c r="E479" t="s">
        <v>71</v>
      </c>
      <c r="F479">
        <v>249353</v>
      </c>
    </row>
    <row r="480" spans="2:6" hidden="1" x14ac:dyDescent="0.35">
      <c r="B480" t="s">
        <v>42</v>
      </c>
      <c r="C480" t="s">
        <v>24</v>
      </c>
      <c r="D480" t="s">
        <v>98</v>
      </c>
      <c r="E480" t="s">
        <v>71</v>
      </c>
      <c r="F480">
        <v>17349</v>
      </c>
    </row>
    <row r="481" spans="2:6" hidden="1" x14ac:dyDescent="0.35">
      <c r="B481" t="s">
        <v>42</v>
      </c>
      <c r="C481" t="s">
        <v>25</v>
      </c>
      <c r="D481" t="s">
        <v>98</v>
      </c>
      <c r="E481" t="s">
        <v>71</v>
      </c>
      <c r="F481">
        <v>60539</v>
      </c>
    </row>
    <row r="482" spans="2:6" hidden="1" x14ac:dyDescent="0.35">
      <c r="B482" t="s">
        <v>42</v>
      </c>
      <c r="C482" t="s">
        <v>30</v>
      </c>
      <c r="D482" t="s">
        <v>98</v>
      </c>
      <c r="E482" t="s">
        <v>71</v>
      </c>
      <c r="F482">
        <v>47722</v>
      </c>
    </row>
    <row r="483" spans="2:6" hidden="1" x14ac:dyDescent="0.35">
      <c r="B483" t="s">
        <v>42</v>
      </c>
      <c r="C483" t="s">
        <v>26</v>
      </c>
      <c r="D483" t="s">
        <v>98</v>
      </c>
      <c r="E483" t="s">
        <v>71</v>
      </c>
      <c r="F483">
        <v>672496</v>
      </c>
    </row>
    <row r="484" spans="2:6" hidden="1" x14ac:dyDescent="0.35">
      <c r="B484" t="s">
        <v>42</v>
      </c>
      <c r="C484" t="s">
        <v>31</v>
      </c>
      <c r="D484" t="s">
        <v>98</v>
      </c>
      <c r="E484" t="s">
        <v>71</v>
      </c>
      <c r="F484">
        <v>59887</v>
      </c>
    </row>
    <row r="485" spans="2:6" hidden="1" x14ac:dyDescent="0.35">
      <c r="B485" t="s">
        <v>42</v>
      </c>
      <c r="C485" t="s">
        <v>32</v>
      </c>
      <c r="D485" t="s">
        <v>98</v>
      </c>
      <c r="E485" t="s">
        <v>71</v>
      </c>
      <c r="F485">
        <v>3273</v>
      </c>
    </row>
    <row r="486" spans="2:6" hidden="1" x14ac:dyDescent="0.35">
      <c r="B486" t="s">
        <v>41</v>
      </c>
      <c r="C486" t="s">
        <v>82</v>
      </c>
      <c r="D486" t="s">
        <v>98</v>
      </c>
      <c r="E486" t="s">
        <v>71</v>
      </c>
      <c r="F486">
        <v>2796601</v>
      </c>
    </row>
    <row r="487" spans="2:6" hidden="1" x14ac:dyDescent="0.35">
      <c r="B487" t="s">
        <v>41</v>
      </c>
      <c r="C487" t="s">
        <v>2</v>
      </c>
      <c r="D487" t="s">
        <v>98</v>
      </c>
      <c r="E487" t="s">
        <v>71</v>
      </c>
      <c r="F487">
        <v>278645</v>
      </c>
    </row>
    <row r="488" spans="2:6" x14ac:dyDescent="0.35">
      <c r="B488" t="s">
        <v>0</v>
      </c>
      <c r="C488" t="s">
        <v>1</v>
      </c>
      <c r="D488" t="s">
        <v>98</v>
      </c>
      <c r="E488" t="s">
        <v>72</v>
      </c>
      <c r="F488">
        <v>223151</v>
      </c>
    </row>
    <row r="489" spans="2:6" x14ac:dyDescent="0.35">
      <c r="B489" t="s">
        <v>0</v>
      </c>
      <c r="C489" t="s">
        <v>9</v>
      </c>
      <c r="D489" t="s">
        <v>98</v>
      </c>
      <c r="E489" t="s">
        <v>72</v>
      </c>
      <c r="F489">
        <v>88</v>
      </c>
    </row>
    <row r="490" spans="2:6" x14ac:dyDescent="0.35">
      <c r="B490" t="s">
        <v>0</v>
      </c>
      <c r="C490" t="s">
        <v>11</v>
      </c>
      <c r="D490" t="s">
        <v>98</v>
      </c>
      <c r="E490" t="s">
        <v>72</v>
      </c>
      <c r="F490">
        <v>7043</v>
      </c>
    </row>
    <row r="491" spans="2:6" x14ac:dyDescent="0.35">
      <c r="B491" t="s">
        <v>0</v>
      </c>
      <c r="C491" t="s">
        <v>3</v>
      </c>
      <c r="D491" t="s">
        <v>98</v>
      </c>
      <c r="E491" t="s">
        <v>72</v>
      </c>
      <c r="F491">
        <v>106416</v>
      </c>
    </row>
    <row r="492" spans="2:6" x14ac:dyDescent="0.35">
      <c r="B492" t="s">
        <v>0</v>
      </c>
      <c r="C492" t="s">
        <v>12</v>
      </c>
      <c r="D492" t="s">
        <v>98</v>
      </c>
      <c r="E492" t="s">
        <v>72</v>
      </c>
      <c r="F492">
        <v>644</v>
      </c>
    </row>
    <row r="493" spans="2:6" x14ac:dyDescent="0.35">
      <c r="B493" t="s">
        <v>0</v>
      </c>
      <c r="C493" t="s">
        <v>4</v>
      </c>
      <c r="D493" t="s">
        <v>98</v>
      </c>
      <c r="E493" t="s">
        <v>72</v>
      </c>
      <c r="F493">
        <v>695198</v>
      </c>
    </row>
    <row r="494" spans="2:6" x14ac:dyDescent="0.35">
      <c r="B494" t="s">
        <v>0</v>
      </c>
      <c r="C494" t="s">
        <v>5</v>
      </c>
      <c r="D494" t="s">
        <v>98</v>
      </c>
      <c r="E494" t="s">
        <v>72</v>
      </c>
      <c r="F494">
        <v>8632</v>
      </c>
    </row>
    <row r="495" spans="2:6" x14ac:dyDescent="0.35">
      <c r="B495" t="s">
        <v>0</v>
      </c>
      <c r="C495" t="s">
        <v>13</v>
      </c>
      <c r="D495" t="s">
        <v>98</v>
      </c>
      <c r="E495" t="s">
        <v>72</v>
      </c>
      <c r="F495">
        <v>2574</v>
      </c>
    </row>
    <row r="496" spans="2:6" x14ac:dyDescent="0.35">
      <c r="B496" t="s">
        <v>0</v>
      </c>
      <c r="C496" t="s">
        <v>6</v>
      </c>
      <c r="D496" t="s">
        <v>98</v>
      </c>
      <c r="E496" t="s">
        <v>72</v>
      </c>
      <c r="F496">
        <v>54351</v>
      </c>
    </row>
    <row r="497" spans="2:6" x14ac:dyDescent="0.35">
      <c r="B497" t="s">
        <v>0</v>
      </c>
      <c r="C497" t="s">
        <v>14</v>
      </c>
      <c r="D497" t="s">
        <v>98</v>
      </c>
      <c r="E497" t="s">
        <v>72</v>
      </c>
      <c r="F497">
        <v>19356</v>
      </c>
    </row>
    <row r="498" spans="2:6" x14ac:dyDescent="0.35">
      <c r="B498" t="s">
        <v>0</v>
      </c>
      <c r="C498" t="s">
        <v>7</v>
      </c>
      <c r="D498" t="s">
        <v>98</v>
      </c>
      <c r="E498" t="s">
        <v>72</v>
      </c>
      <c r="F498">
        <v>47971</v>
      </c>
    </row>
    <row r="499" spans="2:6" x14ac:dyDescent="0.35">
      <c r="B499" t="s">
        <v>0</v>
      </c>
      <c r="C499" t="s">
        <v>15</v>
      </c>
      <c r="D499" t="s">
        <v>98</v>
      </c>
      <c r="E499" t="s">
        <v>72</v>
      </c>
      <c r="F499">
        <v>80921</v>
      </c>
    </row>
    <row r="500" spans="2:6" x14ac:dyDescent="0.35">
      <c r="B500" t="s">
        <v>0</v>
      </c>
      <c r="C500" t="s">
        <v>8</v>
      </c>
      <c r="D500" t="s">
        <v>98</v>
      </c>
      <c r="E500" t="s">
        <v>72</v>
      </c>
      <c r="F500">
        <v>2528</v>
      </c>
    </row>
    <row r="501" spans="2:6" x14ac:dyDescent="0.35">
      <c r="B501" t="s">
        <v>0</v>
      </c>
      <c r="C501" t="s">
        <v>16</v>
      </c>
      <c r="D501" t="s">
        <v>98</v>
      </c>
      <c r="E501" t="s">
        <v>72</v>
      </c>
      <c r="F501">
        <v>2</v>
      </c>
    </row>
    <row r="502" spans="2:6" hidden="1" x14ac:dyDescent="0.35">
      <c r="B502" t="s">
        <v>83</v>
      </c>
      <c r="C502" t="s">
        <v>38</v>
      </c>
      <c r="D502" t="s">
        <v>98</v>
      </c>
      <c r="E502" t="s">
        <v>72</v>
      </c>
      <c r="F502">
        <v>1248874</v>
      </c>
    </row>
    <row r="503" spans="2:6" hidden="1" x14ac:dyDescent="0.35">
      <c r="B503" t="s">
        <v>42</v>
      </c>
      <c r="C503" t="s">
        <v>17</v>
      </c>
      <c r="D503" t="s">
        <v>98</v>
      </c>
      <c r="E503" t="s">
        <v>72</v>
      </c>
      <c r="F503">
        <v>249469</v>
      </c>
    </row>
    <row r="504" spans="2:6" hidden="1" x14ac:dyDescent="0.35">
      <c r="B504" t="s">
        <v>42</v>
      </c>
      <c r="C504" t="s">
        <v>18</v>
      </c>
      <c r="D504" t="s">
        <v>98</v>
      </c>
      <c r="E504" t="s">
        <v>72</v>
      </c>
      <c r="F504">
        <v>2196</v>
      </c>
    </row>
    <row r="505" spans="2:6" hidden="1" x14ac:dyDescent="0.35">
      <c r="B505" t="s">
        <v>42</v>
      </c>
      <c r="C505" t="s">
        <v>27</v>
      </c>
      <c r="D505" t="s">
        <v>98</v>
      </c>
      <c r="E505" t="s">
        <v>72</v>
      </c>
      <c r="F505">
        <v>476</v>
      </c>
    </row>
    <row r="506" spans="2:6" hidden="1" x14ac:dyDescent="0.35">
      <c r="B506" t="s">
        <v>42</v>
      </c>
      <c r="C506" t="s">
        <v>28</v>
      </c>
      <c r="D506" t="s">
        <v>98</v>
      </c>
      <c r="E506" t="s">
        <v>72</v>
      </c>
      <c r="F506">
        <v>1809</v>
      </c>
    </row>
    <row r="507" spans="2:6" hidden="1" x14ac:dyDescent="0.35">
      <c r="B507" t="s">
        <v>42</v>
      </c>
      <c r="C507" t="s">
        <v>19</v>
      </c>
      <c r="D507" t="s">
        <v>98</v>
      </c>
      <c r="E507" t="s">
        <v>72</v>
      </c>
      <c r="F507">
        <v>21356</v>
      </c>
    </row>
    <row r="508" spans="2:6" hidden="1" x14ac:dyDescent="0.35">
      <c r="B508" t="s">
        <v>42</v>
      </c>
      <c r="C508" t="s">
        <v>20</v>
      </c>
      <c r="D508" t="s">
        <v>98</v>
      </c>
      <c r="E508" t="s">
        <v>72</v>
      </c>
      <c r="F508">
        <v>1327</v>
      </c>
    </row>
    <row r="509" spans="2:6" hidden="1" x14ac:dyDescent="0.35">
      <c r="B509" t="s">
        <v>42</v>
      </c>
      <c r="C509" t="s">
        <v>29</v>
      </c>
      <c r="D509" t="s">
        <v>98</v>
      </c>
      <c r="E509" t="s">
        <v>72</v>
      </c>
      <c r="F509">
        <v>35768</v>
      </c>
    </row>
    <row r="510" spans="2:6" hidden="1" x14ac:dyDescent="0.35">
      <c r="B510" t="s">
        <v>42</v>
      </c>
      <c r="C510" t="s">
        <v>21</v>
      </c>
      <c r="D510" t="s">
        <v>98</v>
      </c>
      <c r="E510" t="s">
        <v>72</v>
      </c>
      <c r="F510">
        <v>5512</v>
      </c>
    </row>
    <row r="511" spans="2:6" hidden="1" x14ac:dyDescent="0.35">
      <c r="B511" t="s">
        <v>42</v>
      </c>
      <c r="C511" t="s">
        <v>22</v>
      </c>
      <c r="D511" t="s">
        <v>98</v>
      </c>
      <c r="E511" t="s">
        <v>72</v>
      </c>
      <c r="F511">
        <v>295886</v>
      </c>
    </row>
    <row r="512" spans="2:6" hidden="1" x14ac:dyDescent="0.35">
      <c r="B512" t="s">
        <v>42</v>
      </c>
      <c r="C512" t="s">
        <v>23</v>
      </c>
      <c r="D512" t="s">
        <v>98</v>
      </c>
      <c r="E512" t="s">
        <v>72</v>
      </c>
      <c r="F512">
        <v>559922</v>
      </c>
    </row>
    <row r="513" spans="2:6" hidden="1" x14ac:dyDescent="0.35">
      <c r="B513" t="s">
        <v>42</v>
      </c>
      <c r="C513" t="s">
        <v>24</v>
      </c>
      <c r="D513" t="s">
        <v>98</v>
      </c>
      <c r="E513" t="s">
        <v>72</v>
      </c>
      <c r="F513">
        <v>12466</v>
      </c>
    </row>
    <row r="514" spans="2:6" hidden="1" x14ac:dyDescent="0.35">
      <c r="B514" t="s">
        <v>42</v>
      </c>
      <c r="C514" t="s">
        <v>25</v>
      </c>
      <c r="D514" t="s">
        <v>98</v>
      </c>
      <c r="E514" t="s">
        <v>72</v>
      </c>
      <c r="F514">
        <v>4920</v>
      </c>
    </row>
    <row r="515" spans="2:6" hidden="1" x14ac:dyDescent="0.35">
      <c r="B515" t="s">
        <v>42</v>
      </c>
      <c r="C515" t="s">
        <v>30</v>
      </c>
      <c r="D515" t="s">
        <v>98</v>
      </c>
      <c r="E515" t="s">
        <v>72</v>
      </c>
      <c r="F515">
        <v>42408</v>
      </c>
    </row>
    <row r="516" spans="2:6" hidden="1" x14ac:dyDescent="0.35">
      <c r="B516" t="s">
        <v>42</v>
      </c>
      <c r="C516" t="s">
        <v>26</v>
      </c>
      <c r="D516" t="s">
        <v>98</v>
      </c>
      <c r="E516" t="s">
        <v>72</v>
      </c>
      <c r="F516">
        <v>8477</v>
      </c>
    </row>
    <row r="517" spans="2:6" hidden="1" x14ac:dyDescent="0.35">
      <c r="B517" t="s">
        <v>42</v>
      </c>
      <c r="C517" t="s">
        <v>31</v>
      </c>
      <c r="D517" t="s">
        <v>98</v>
      </c>
      <c r="E517" t="s">
        <v>72</v>
      </c>
      <c r="F517">
        <v>3517</v>
      </c>
    </row>
    <row r="518" spans="2:6" hidden="1" x14ac:dyDescent="0.35">
      <c r="B518" t="s">
        <v>42</v>
      </c>
      <c r="C518" t="s">
        <v>32</v>
      </c>
      <c r="D518" t="s">
        <v>98</v>
      </c>
      <c r="E518" t="s">
        <v>72</v>
      </c>
      <c r="F518">
        <v>3366</v>
      </c>
    </row>
    <row r="519" spans="2:6" hidden="1" x14ac:dyDescent="0.35">
      <c r="B519" t="s">
        <v>41</v>
      </c>
      <c r="C519" t="s">
        <v>82</v>
      </c>
      <c r="D519" t="s">
        <v>98</v>
      </c>
      <c r="E519" t="s">
        <v>72</v>
      </c>
      <c r="F519">
        <v>110627</v>
      </c>
    </row>
    <row r="520" spans="2:6" hidden="1" x14ac:dyDescent="0.35">
      <c r="B520" t="s">
        <v>41</v>
      </c>
      <c r="C520" t="s">
        <v>2</v>
      </c>
      <c r="D520" t="s">
        <v>98</v>
      </c>
      <c r="E520" t="s">
        <v>72</v>
      </c>
      <c r="F520">
        <v>1138247</v>
      </c>
    </row>
    <row r="521" spans="2:6" x14ac:dyDescent="0.35">
      <c r="B521" t="s">
        <v>0</v>
      </c>
      <c r="C521" t="s">
        <v>1</v>
      </c>
      <c r="D521" t="s">
        <v>98</v>
      </c>
      <c r="E521" t="s">
        <v>84</v>
      </c>
      <c r="F521">
        <v>323</v>
      </c>
    </row>
    <row r="522" spans="2:6" x14ac:dyDescent="0.35">
      <c r="B522" t="s">
        <v>0</v>
      </c>
      <c r="C522" t="s">
        <v>9</v>
      </c>
      <c r="D522" t="s">
        <v>98</v>
      </c>
      <c r="E522" t="s">
        <v>84</v>
      </c>
    </row>
    <row r="523" spans="2:6" x14ac:dyDescent="0.35">
      <c r="B523" t="s">
        <v>0</v>
      </c>
      <c r="C523" t="s">
        <v>11</v>
      </c>
      <c r="D523" t="s">
        <v>98</v>
      </c>
      <c r="E523" t="s">
        <v>84</v>
      </c>
      <c r="F523">
        <v>24282</v>
      </c>
    </row>
    <row r="524" spans="2:6" x14ac:dyDescent="0.35">
      <c r="B524" t="s">
        <v>0</v>
      </c>
      <c r="C524" t="s">
        <v>3</v>
      </c>
      <c r="D524" t="s">
        <v>98</v>
      </c>
      <c r="E524" t="s">
        <v>84</v>
      </c>
      <c r="F524">
        <v>312242</v>
      </c>
    </row>
    <row r="525" spans="2:6" x14ac:dyDescent="0.35">
      <c r="B525" t="s">
        <v>0</v>
      </c>
      <c r="C525" t="s">
        <v>12</v>
      </c>
      <c r="D525" t="s">
        <v>98</v>
      </c>
      <c r="E525" t="s">
        <v>84</v>
      </c>
    </row>
    <row r="526" spans="2:6" x14ac:dyDescent="0.35">
      <c r="B526" t="s">
        <v>0</v>
      </c>
      <c r="C526" t="s">
        <v>4</v>
      </c>
      <c r="D526" t="s">
        <v>98</v>
      </c>
      <c r="E526" t="s">
        <v>84</v>
      </c>
      <c r="F526">
        <v>210357</v>
      </c>
    </row>
    <row r="527" spans="2:6" x14ac:dyDescent="0.35">
      <c r="B527" t="s">
        <v>0</v>
      </c>
      <c r="C527" t="s">
        <v>5</v>
      </c>
      <c r="D527" t="s">
        <v>98</v>
      </c>
      <c r="E527" t="s">
        <v>84</v>
      </c>
      <c r="F527">
        <v>4613</v>
      </c>
    </row>
    <row r="528" spans="2:6" x14ac:dyDescent="0.35">
      <c r="B528" t="s">
        <v>0</v>
      </c>
      <c r="C528" t="s">
        <v>13</v>
      </c>
      <c r="D528" t="s">
        <v>98</v>
      </c>
      <c r="E528" t="s">
        <v>84</v>
      </c>
      <c r="F528">
        <v>14</v>
      </c>
    </row>
    <row r="529" spans="2:6" x14ac:dyDescent="0.35">
      <c r="B529" t="s">
        <v>0</v>
      </c>
      <c r="C529" t="s">
        <v>6</v>
      </c>
      <c r="D529" t="s">
        <v>98</v>
      </c>
      <c r="E529" t="s">
        <v>84</v>
      </c>
      <c r="F529">
        <v>329749</v>
      </c>
    </row>
    <row r="530" spans="2:6" x14ac:dyDescent="0.35">
      <c r="B530" t="s">
        <v>0</v>
      </c>
      <c r="C530" t="s">
        <v>14</v>
      </c>
      <c r="D530" t="s">
        <v>98</v>
      </c>
      <c r="E530" t="s">
        <v>84</v>
      </c>
      <c r="F530">
        <v>279414</v>
      </c>
    </row>
    <row r="531" spans="2:6" x14ac:dyDescent="0.35">
      <c r="B531" t="s">
        <v>0</v>
      </c>
      <c r="C531" t="s">
        <v>7</v>
      </c>
      <c r="D531" t="s">
        <v>98</v>
      </c>
      <c r="E531" t="s">
        <v>84</v>
      </c>
      <c r="F531">
        <v>8</v>
      </c>
    </row>
    <row r="532" spans="2:6" x14ac:dyDescent="0.35">
      <c r="B532" t="s">
        <v>0</v>
      </c>
      <c r="C532" t="s">
        <v>15</v>
      </c>
      <c r="D532" t="s">
        <v>98</v>
      </c>
      <c r="E532" t="s">
        <v>84</v>
      </c>
      <c r="F532">
        <v>109810</v>
      </c>
    </row>
    <row r="533" spans="2:6" x14ac:dyDescent="0.35">
      <c r="B533" t="s">
        <v>0</v>
      </c>
      <c r="C533" t="s">
        <v>8</v>
      </c>
      <c r="D533" t="s">
        <v>98</v>
      </c>
      <c r="E533" t="s">
        <v>84</v>
      </c>
      <c r="F533">
        <v>185394</v>
      </c>
    </row>
    <row r="534" spans="2:6" x14ac:dyDescent="0.35">
      <c r="B534" t="s">
        <v>0</v>
      </c>
      <c r="C534" t="s">
        <v>16</v>
      </c>
      <c r="D534" t="s">
        <v>98</v>
      </c>
      <c r="E534" t="s">
        <v>84</v>
      </c>
    </row>
    <row r="535" spans="2:6" hidden="1" x14ac:dyDescent="0.35">
      <c r="B535" t="s">
        <v>83</v>
      </c>
      <c r="C535" t="s">
        <v>38</v>
      </c>
      <c r="D535" t="s">
        <v>98</v>
      </c>
      <c r="E535" t="s">
        <v>84</v>
      </c>
      <c r="F535">
        <v>1456205</v>
      </c>
    </row>
    <row r="536" spans="2:6" hidden="1" x14ac:dyDescent="0.35">
      <c r="B536" t="s">
        <v>42</v>
      </c>
      <c r="C536" t="s">
        <v>17</v>
      </c>
      <c r="D536" t="s">
        <v>98</v>
      </c>
      <c r="E536" t="s">
        <v>84</v>
      </c>
      <c r="F536">
        <v>13133</v>
      </c>
    </row>
    <row r="537" spans="2:6" hidden="1" x14ac:dyDescent="0.35">
      <c r="B537" t="s">
        <v>42</v>
      </c>
      <c r="C537" t="s">
        <v>18</v>
      </c>
      <c r="D537" t="s">
        <v>98</v>
      </c>
      <c r="E537" t="s">
        <v>84</v>
      </c>
      <c r="F537">
        <v>42888</v>
      </c>
    </row>
    <row r="538" spans="2:6" hidden="1" x14ac:dyDescent="0.35">
      <c r="B538" t="s">
        <v>42</v>
      </c>
      <c r="C538" t="s">
        <v>27</v>
      </c>
      <c r="D538" t="s">
        <v>98</v>
      </c>
      <c r="E538" t="s">
        <v>84</v>
      </c>
      <c r="F538">
        <v>13680</v>
      </c>
    </row>
    <row r="539" spans="2:6" hidden="1" x14ac:dyDescent="0.35">
      <c r="B539" t="s">
        <v>42</v>
      </c>
      <c r="C539" t="s">
        <v>28</v>
      </c>
      <c r="D539" t="s">
        <v>98</v>
      </c>
      <c r="E539" t="s">
        <v>84</v>
      </c>
      <c r="F539">
        <v>55722</v>
      </c>
    </row>
    <row r="540" spans="2:6" hidden="1" x14ac:dyDescent="0.35">
      <c r="B540" t="s">
        <v>42</v>
      </c>
      <c r="C540" t="s">
        <v>19</v>
      </c>
      <c r="D540" t="s">
        <v>98</v>
      </c>
      <c r="E540" t="s">
        <v>84</v>
      </c>
      <c r="F540">
        <v>41476</v>
      </c>
    </row>
    <row r="541" spans="2:6" hidden="1" x14ac:dyDescent="0.35">
      <c r="B541" t="s">
        <v>42</v>
      </c>
      <c r="C541" t="s">
        <v>20</v>
      </c>
      <c r="D541" t="s">
        <v>98</v>
      </c>
      <c r="E541" t="s">
        <v>84</v>
      </c>
      <c r="F541">
        <v>19692</v>
      </c>
    </row>
    <row r="542" spans="2:6" hidden="1" x14ac:dyDescent="0.35">
      <c r="B542" t="s">
        <v>42</v>
      </c>
      <c r="C542" t="s">
        <v>29</v>
      </c>
      <c r="D542" t="s">
        <v>98</v>
      </c>
      <c r="E542" t="s">
        <v>84</v>
      </c>
      <c r="F542">
        <v>42496</v>
      </c>
    </row>
    <row r="543" spans="2:6" hidden="1" x14ac:dyDescent="0.35">
      <c r="B543" t="s">
        <v>42</v>
      </c>
      <c r="C543" t="s">
        <v>21</v>
      </c>
      <c r="D543" t="s">
        <v>98</v>
      </c>
      <c r="E543" t="s">
        <v>84</v>
      </c>
      <c r="F543">
        <v>142941</v>
      </c>
    </row>
    <row r="544" spans="2:6" hidden="1" x14ac:dyDescent="0.35">
      <c r="B544" t="s">
        <v>42</v>
      </c>
      <c r="C544" t="s">
        <v>22</v>
      </c>
      <c r="D544" t="s">
        <v>98</v>
      </c>
      <c r="E544" t="s">
        <v>84</v>
      </c>
      <c r="F544">
        <v>120406</v>
      </c>
    </row>
    <row r="545" spans="2:6" hidden="1" x14ac:dyDescent="0.35">
      <c r="B545" t="s">
        <v>42</v>
      </c>
      <c r="C545" t="s">
        <v>23</v>
      </c>
      <c r="D545" t="s">
        <v>98</v>
      </c>
      <c r="E545" t="s">
        <v>84</v>
      </c>
      <c r="F545">
        <v>696708</v>
      </c>
    </row>
    <row r="546" spans="2:6" hidden="1" x14ac:dyDescent="0.35">
      <c r="B546" t="s">
        <v>42</v>
      </c>
      <c r="C546" t="s">
        <v>24</v>
      </c>
      <c r="D546" t="s">
        <v>98</v>
      </c>
      <c r="E546" t="s">
        <v>84</v>
      </c>
      <c r="F546">
        <v>41376</v>
      </c>
    </row>
    <row r="547" spans="2:6" hidden="1" x14ac:dyDescent="0.35">
      <c r="B547" t="s">
        <v>42</v>
      </c>
      <c r="C547" t="s">
        <v>25</v>
      </c>
      <c r="D547" t="s">
        <v>98</v>
      </c>
      <c r="E547" t="s">
        <v>84</v>
      </c>
      <c r="F547">
        <v>46670</v>
      </c>
    </row>
    <row r="548" spans="2:6" hidden="1" x14ac:dyDescent="0.35">
      <c r="B548" t="s">
        <v>42</v>
      </c>
      <c r="C548" t="s">
        <v>30</v>
      </c>
      <c r="D548" t="s">
        <v>98</v>
      </c>
      <c r="E548" t="s">
        <v>84</v>
      </c>
      <c r="F548">
        <v>36483</v>
      </c>
    </row>
    <row r="549" spans="2:6" hidden="1" x14ac:dyDescent="0.35">
      <c r="B549" t="s">
        <v>42</v>
      </c>
      <c r="C549" t="s">
        <v>26</v>
      </c>
      <c r="D549" t="s">
        <v>98</v>
      </c>
      <c r="E549" t="s">
        <v>84</v>
      </c>
      <c r="F549">
        <v>93525</v>
      </c>
    </row>
    <row r="550" spans="2:6" hidden="1" x14ac:dyDescent="0.35">
      <c r="B550" t="s">
        <v>42</v>
      </c>
      <c r="C550" t="s">
        <v>31</v>
      </c>
      <c r="D550" t="s">
        <v>98</v>
      </c>
      <c r="E550" t="s">
        <v>84</v>
      </c>
      <c r="F550">
        <v>16260</v>
      </c>
    </row>
    <row r="551" spans="2:6" hidden="1" x14ac:dyDescent="0.35">
      <c r="B551" t="s">
        <v>42</v>
      </c>
      <c r="C551" t="s">
        <v>32</v>
      </c>
      <c r="D551" t="s">
        <v>98</v>
      </c>
      <c r="E551" t="s">
        <v>84</v>
      </c>
      <c r="F551">
        <v>32750</v>
      </c>
    </row>
    <row r="552" spans="2:6" hidden="1" x14ac:dyDescent="0.35">
      <c r="B552" t="s">
        <v>41</v>
      </c>
      <c r="C552" t="s">
        <v>82</v>
      </c>
      <c r="D552" t="s">
        <v>98</v>
      </c>
      <c r="E552" t="s">
        <v>84</v>
      </c>
      <c r="F552">
        <v>413519</v>
      </c>
    </row>
    <row r="553" spans="2:6" hidden="1" x14ac:dyDescent="0.35">
      <c r="B553" t="s">
        <v>41</v>
      </c>
      <c r="C553" t="s">
        <v>2</v>
      </c>
      <c r="D553" t="s">
        <v>98</v>
      </c>
      <c r="E553" t="s">
        <v>84</v>
      </c>
      <c r="F553">
        <v>1042686</v>
      </c>
    </row>
    <row r="554" spans="2:6" x14ac:dyDescent="0.35">
      <c r="B554" t="s">
        <v>0</v>
      </c>
      <c r="C554" t="s">
        <v>1</v>
      </c>
      <c r="D554" t="s">
        <v>98</v>
      </c>
      <c r="E554" t="s">
        <v>73</v>
      </c>
      <c r="F554">
        <v>5</v>
      </c>
    </row>
    <row r="555" spans="2:6" x14ac:dyDescent="0.35">
      <c r="B555" t="s">
        <v>0</v>
      </c>
      <c r="C555" t="s">
        <v>9</v>
      </c>
      <c r="D555" t="s">
        <v>98</v>
      </c>
      <c r="E555" t="s">
        <v>73</v>
      </c>
    </row>
    <row r="556" spans="2:6" x14ac:dyDescent="0.35">
      <c r="B556" t="s">
        <v>0</v>
      </c>
      <c r="C556" t="s">
        <v>11</v>
      </c>
      <c r="D556" t="s">
        <v>98</v>
      </c>
      <c r="E556" t="s">
        <v>73</v>
      </c>
      <c r="F556">
        <v>52152</v>
      </c>
    </row>
    <row r="557" spans="2:6" x14ac:dyDescent="0.35">
      <c r="B557" t="s">
        <v>0</v>
      </c>
      <c r="C557" t="s">
        <v>3</v>
      </c>
      <c r="D557" t="s">
        <v>98</v>
      </c>
      <c r="E557" t="s">
        <v>73</v>
      </c>
      <c r="F557">
        <v>170380</v>
      </c>
    </row>
    <row r="558" spans="2:6" x14ac:dyDescent="0.35">
      <c r="B558" t="s">
        <v>0</v>
      </c>
      <c r="C558" t="s">
        <v>12</v>
      </c>
      <c r="D558" t="s">
        <v>98</v>
      </c>
      <c r="E558" t="s">
        <v>73</v>
      </c>
      <c r="F558">
        <v>17</v>
      </c>
    </row>
    <row r="559" spans="2:6" x14ac:dyDescent="0.35">
      <c r="B559" t="s">
        <v>0</v>
      </c>
      <c r="C559" t="s">
        <v>4</v>
      </c>
      <c r="D559" t="s">
        <v>98</v>
      </c>
      <c r="E559" t="s">
        <v>73</v>
      </c>
      <c r="F559">
        <v>112041</v>
      </c>
    </row>
    <row r="560" spans="2:6" x14ac:dyDescent="0.35">
      <c r="B560" t="s">
        <v>0</v>
      </c>
      <c r="C560" t="s">
        <v>5</v>
      </c>
      <c r="D560" t="s">
        <v>98</v>
      </c>
      <c r="E560" t="s">
        <v>73</v>
      </c>
      <c r="F560">
        <v>28981</v>
      </c>
    </row>
    <row r="561" spans="2:6" x14ac:dyDescent="0.35">
      <c r="B561" t="s">
        <v>0</v>
      </c>
      <c r="C561" t="s">
        <v>13</v>
      </c>
      <c r="D561" t="s">
        <v>98</v>
      </c>
      <c r="E561" t="s">
        <v>73</v>
      </c>
      <c r="F561">
        <v>753649</v>
      </c>
    </row>
    <row r="562" spans="2:6" x14ac:dyDescent="0.35">
      <c r="B562" t="s">
        <v>0</v>
      </c>
      <c r="C562" t="s">
        <v>6</v>
      </c>
      <c r="D562" t="s">
        <v>98</v>
      </c>
      <c r="E562" t="s">
        <v>73</v>
      </c>
      <c r="F562">
        <v>3770859</v>
      </c>
    </row>
    <row r="563" spans="2:6" x14ac:dyDescent="0.35">
      <c r="B563" t="s">
        <v>0</v>
      </c>
      <c r="C563" t="s">
        <v>14</v>
      </c>
      <c r="D563" t="s">
        <v>98</v>
      </c>
      <c r="E563" t="s">
        <v>73</v>
      </c>
      <c r="F563">
        <v>1521184</v>
      </c>
    </row>
    <row r="564" spans="2:6" x14ac:dyDescent="0.35">
      <c r="B564" t="s">
        <v>0</v>
      </c>
      <c r="C564" t="s">
        <v>7</v>
      </c>
      <c r="D564" t="s">
        <v>98</v>
      </c>
      <c r="E564" t="s">
        <v>73</v>
      </c>
      <c r="F564">
        <v>4638</v>
      </c>
    </row>
    <row r="565" spans="2:6" x14ac:dyDescent="0.35">
      <c r="B565" t="s">
        <v>0</v>
      </c>
      <c r="C565" t="s">
        <v>15</v>
      </c>
      <c r="D565" t="s">
        <v>98</v>
      </c>
      <c r="E565" t="s">
        <v>73</v>
      </c>
      <c r="F565">
        <v>215357</v>
      </c>
    </row>
    <row r="566" spans="2:6" x14ac:dyDescent="0.35">
      <c r="B566" t="s">
        <v>0</v>
      </c>
      <c r="C566" t="s">
        <v>8</v>
      </c>
      <c r="D566" t="s">
        <v>98</v>
      </c>
      <c r="E566" t="s">
        <v>73</v>
      </c>
      <c r="F566">
        <v>101596</v>
      </c>
    </row>
    <row r="567" spans="2:6" x14ac:dyDescent="0.35">
      <c r="B567" t="s">
        <v>0</v>
      </c>
      <c r="C567" t="s">
        <v>16</v>
      </c>
      <c r="D567" t="s">
        <v>98</v>
      </c>
      <c r="E567" t="s">
        <v>73</v>
      </c>
      <c r="F567">
        <v>350914</v>
      </c>
    </row>
    <row r="568" spans="2:6" hidden="1" x14ac:dyDescent="0.35">
      <c r="B568" t="s">
        <v>83</v>
      </c>
      <c r="C568" t="s">
        <v>38</v>
      </c>
      <c r="D568" t="s">
        <v>98</v>
      </c>
      <c r="E568" t="s">
        <v>73</v>
      </c>
      <c r="F568">
        <v>7081774</v>
      </c>
    </row>
    <row r="569" spans="2:6" hidden="1" x14ac:dyDescent="0.35">
      <c r="B569" t="s">
        <v>42</v>
      </c>
      <c r="C569" t="s">
        <v>17</v>
      </c>
      <c r="D569" t="s">
        <v>98</v>
      </c>
      <c r="E569" t="s">
        <v>73</v>
      </c>
      <c r="F569">
        <v>77215</v>
      </c>
    </row>
    <row r="570" spans="2:6" hidden="1" x14ac:dyDescent="0.35">
      <c r="B570" t="s">
        <v>42</v>
      </c>
      <c r="C570" t="s">
        <v>18</v>
      </c>
      <c r="D570" t="s">
        <v>98</v>
      </c>
      <c r="E570" t="s">
        <v>73</v>
      </c>
      <c r="F570">
        <v>512789</v>
      </c>
    </row>
    <row r="571" spans="2:6" hidden="1" x14ac:dyDescent="0.35">
      <c r="B571" t="s">
        <v>42</v>
      </c>
      <c r="C571" t="s">
        <v>27</v>
      </c>
      <c r="D571" t="s">
        <v>98</v>
      </c>
      <c r="E571" t="s">
        <v>73</v>
      </c>
      <c r="F571">
        <v>27550</v>
      </c>
    </row>
    <row r="572" spans="2:6" hidden="1" x14ac:dyDescent="0.35">
      <c r="B572" t="s">
        <v>42</v>
      </c>
      <c r="C572" t="s">
        <v>28</v>
      </c>
      <c r="D572" t="s">
        <v>98</v>
      </c>
      <c r="E572" t="s">
        <v>73</v>
      </c>
      <c r="F572">
        <v>390100</v>
      </c>
    </row>
    <row r="573" spans="2:6" hidden="1" x14ac:dyDescent="0.35">
      <c r="B573" t="s">
        <v>42</v>
      </c>
      <c r="C573" t="s">
        <v>19</v>
      </c>
      <c r="D573" t="s">
        <v>98</v>
      </c>
      <c r="E573" t="s">
        <v>73</v>
      </c>
      <c r="F573">
        <v>197616</v>
      </c>
    </row>
    <row r="574" spans="2:6" hidden="1" x14ac:dyDescent="0.35">
      <c r="B574" t="s">
        <v>42</v>
      </c>
      <c r="C574" t="s">
        <v>20</v>
      </c>
      <c r="D574" t="s">
        <v>98</v>
      </c>
      <c r="E574" t="s">
        <v>73</v>
      </c>
      <c r="F574">
        <v>85505</v>
      </c>
    </row>
    <row r="575" spans="2:6" hidden="1" x14ac:dyDescent="0.35">
      <c r="B575" t="s">
        <v>42</v>
      </c>
      <c r="C575" t="s">
        <v>29</v>
      </c>
      <c r="D575" t="s">
        <v>98</v>
      </c>
      <c r="E575" t="s">
        <v>73</v>
      </c>
      <c r="F575">
        <v>157147</v>
      </c>
    </row>
    <row r="576" spans="2:6" hidden="1" x14ac:dyDescent="0.35">
      <c r="B576" t="s">
        <v>42</v>
      </c>
      <c r="C576" t="s">
        <v>21</v>
      </c>
      <c r="D576" t="s">
        <v>98</v>
      </c>
      <c r="E576" t="s">
        <v>73</v>
      </c>
      <c r="F576">
        <v>622914</v>
      </c>
    </row>
    <row r="577" spans="2:6" hidden="1" x14ac:dyDescent="0.35">
      <c r="B577" t="s">
        <v>42</v>
      </c>
      <c r="C577" t="s">
        <v>22</v>
      </c>
      <c r="D577" t="s">
        <v>98</v>
      </c>
      <c r="E577" t="s">
        <v>73</v>
      </c>
      <c r="F577">
        <v>102630</v>
      </c>
    </row>
    <row r="578" spans="2:6" hidden="1" x14ac:dyDescent="0.35">
      <c r="B578" t="s">
        <v>42</v>
      </c>
      <c r="C578" t="s">
        <v>23</v>
      </c>
      <c r="D578" t="s">
        <v>98</v>
      </c>
      <c r="E578" t="s">
        <v>73</v>
      </c>
      <c r="F578">
        <v>3317985</v>
      </c>
    </row>
    <row r="579" spans="2:6" hidden="1" x14ac:dyDescent="0.35">
      <c r="B579" t="s">
        <v>42</v>
      </c>
      <c r="C579" t="s">
        <v>24</v>
      </c>
      <c r="D579" t="s">
        <v>98</v>
      </c>
      <c r="E579" t="s">
        <v>73</v>
      </c>
      <c r="F579">
        <v>531030</v>
      </c>
    </row>
    <row r="580" spans="2:6" hidden="1" x14ac:dyDescent="0.35">
      <c r="B580" t="s">
        <v>42</v>
      </c>
      <c r="C580" t="s">
        <v>25</v>
      </c>
      <c r="D580" t="s">
        <v>98</v>
      </c>
      <c r="E580" t="s">
        <v>73</v>
      </c>
      <c r="F580">
        <v>64142</v>
      </c>
    </row>
    <row r="581" spans="2:6" hidden="1" x14ac:dyDescent="0.35">
      <c r="B581" t="s">
        <v>42</v>
      </c>
      <c r="C581" t="s">
        <v>30</v>
      </c>
      <c r="D581" t="s">
        <v>98</v>
      </c>
      <c r="E581" t="s">
        <v>73</v>
      </c>
      <c r="F581">
        <v>38449</v>
      </c>
    </row>
    <row r="582" spans="2:6" hidden="1" x14ac:dyDescent="0.35">
      <c r="B582" t="s">
        <v>42</v>
      </c>
      <c r="C582" t="s">
        <v>26</v>
      </c>
      <c r="D582" t="s">
        <v>98</v>
      </c>
      <c r="E582" t="s">
        <v>73</v>
      </c>
      <c r="F582">
        <v>716294</v>
      </c>
    </row>
    <row r="583" spans="2:6" hidden="1" x14ac:dyDescent="0.35">
      <c r="B583" t="s">
        <v>42</v>
      </c>
      <c r="C583" t="s">
        <v>31</v>
      </c>
      <c r="D583" t="s">
        <v>98</v>
      </c>
      <c r="E583" t="s">
        <v>73</v>
      </c>
      <c r="F583">
        <v>18200</v>
      </c>
    </row>
    <row r="584" spans="2:6" hidden="1" x14ac:dyDescent="0.35">
      <c r="B584" t="s">
        <v>42</v>
      </c>
      <c r="C584" t="s">
        <v>32</v>
      </c>
      <c r="D584" t="s">
        <v>98</v>
      </c>
      <c r="E584" t="s">
        <v>73</v>
      </c>
      <c r="F584">
        <v>222209</v>
      </c>
    </row>
    <row r="585" spans="2:6" hidden="1" x14ac:dyDescent="0.35">
      <c r="B585" t="s">
        <v>41</v>
      </c>
      <c r="C585" t="s">
        <v>82</v>
      </c>
      <c r="D585" t="s">
        <v>98</v>
      </c>
      <c r="E585" t="s">
        <v>73</v>
      </c>
      <c r="F585">
        <v>2893273</v>
      </c>
    </row>
    <row r="586" spans="2:6" hidden="1" x14ac:dyDescent="0.35">
      <c r="B586" t="s">
        <v>41</v>
      </c>
      <c r="C586" t="s">
        <v>2</v>
      </c>
      <c r="D586" t="s">
        <v>98</v>
      </c>
      <c r="E586" t="s">
        <v>73</v>
      </c>
      <c r="F586">
        <v>4188501</v>
      </c>
    </row>
    <row r="587" spans="2:6" x14ac:dyDescent="0.35">
      <c r="B587" t="s">
        <v>0</v>
      </c>
      <c r="C587" t="s">
        <v>1</v>
      </c>
      <c r="D587" t="s">
        <v>98</v>
      </c>
      <c r="E587" t="s">
        <v>67</v>
      </c>
      <c r="F587">
        <v>108553</v>
      </c>
    </row>
    <row r="588" spans="2:6" x14ac:dyDescent="0.35">
      <c r="B588" t="s">
        <v>0</v>
      </c>
      <c r="C588" t="s">
        <v>9</v>
      </c>
      <c r="D588" t="s">
        <v>98</v>
      </c>
      <c r="E588" t="s">
        <v>67</v>
      </c>
    </row>
    <row r="589" spans="2:6" x14ac:dyDescent="0.35">
      <c r="B589" t="s">
        <v>0</v>
      </c>
      <c r="C589" t="s">
        <v>11</v>
      </c>
      <c r="D589" t="s">
        <v>98</v>
      </c>
      <c r="E589" t="s">
        <v>67</v>
      </c>
      <c r="F589">
        <v>16691</v>
      </c>
    </row>
    <row r="590" spans="2:6" x14ac:dyDescent="0.35">
      <c r="B590" t="s">
        <v>0</v>
      </c>
      <c r="C590" t="s">
        <v>3</v>
      </c>
      <c r="D590" t="s">
        <v>98</v>
      </c>
      <c r="E590" t="s">
        <v>67</v>
      </c>
      <c r="F590">
        <v>245705</v>
      </c>
    </row>
    <row r="591" spans="2:6" x14ac:dyDescent="0.35">
      <c r="B591" t="s">
        <v>0</v>
      </c>
      <c r="C591" t="s">
        <v>12</v>
      </c>
      <c r="D591" t="s">
        <v>98</v>
      </c>
      <c r="E591" t="s">
        <v>67</v>
      </c>
      <c r="F591">
        <v>99183</v>
      </c>
    </row>
    <row r="592" spans="2:6" x14ac:dyDescent="0.35">
      <c r="B592" t="s">
        <v>0</v>
      </c>
      <c r="C592" t="s">
        <v>4</v>
      </c>
      <c r="D592" t="s">
        <v>98</v>
      </c>
      <c r="E592" t="s">
        <v>67</v>
      </c>
      <c r="F592">
        <v>28882</v>
      </c>
    </row>
    <row r="593" spans="2:6" x14ac:dyDescent="0.35">
      <c r="B593" t="s">
        <v>0</v>
      </c>
      <c r="C593" t="s">
        <v>5</v>
      </c>
      <c r="D593" t="s">
        <v>98</v>
      </c>
      <c r="E593" t="s">
        <v>67</v>
      </c>
      <c r="F593">
        <v>89292</v>
      </c>
    </row>
    <row r="594" spans="2:6" x14ac:dyDescent="0.35">
      <c r="B594" t="s">
        <v>0</v>
      </c>
      <c r="C594" t="s">
        <v>13</v>
      </c>
      <c r="D594" t="s">
        <v>98</v>
      </c>
      <c r="E594" t="s">
        <v>67</v>
      </c>
      <c r="F594">
        <v>186414</v>
      </c>
    </row>
    <row r="595" spans="2:6" x14ac:dyDescent="0.35">
      <c r="B595" t="s">
        <v>0</v>
      </c>
      <c r="C595" t="s">
        <v>6</v>
      </c>
      <c r="D595" t="s">
        <v>98</v>
      </c>
      <c r="E595" t="s">
        <v>67</v>
      </c>
      <c r="F595">
        <v>328089</v>
      </c>
    </row>
    <row r="596" spans="2:6" x14ac:dyDescent="0.35">
      <c r="B596" t="s">
        <v>0</v>
      </c>
      <c r="C596" t="s">
        <v>14</v>
      </c>
      <c r="D596" t="s">
        <v>98</v>
      </c>
      <c r="E596" t="s">
        <v>67</v>
      </c>
      <c r="F596">
        <v>141465</v>
      </c>
    </row>
    <row r="597" spans="2:6" x14ac:dyDescent="0.35">
      <c r="B597" t="s">
        <v>0</v>
      </c>
      <c r="C597" t="s">
        <v>7</v>
      </c>
      <c r="D597" t="s">
        <v>98</v>
      </c>
      <c r="E597" t="s">
        <v>67</v>
      </c>
      <c r="F597">
        <v>26184</v>
      </c>
    </row>
    <row r="598" spans="2:6" x14ac:dyDescent="0.35">
      <c r="B598" t="s">
        <v>0</v>
      </c>
      <c r="C598" t="s">
        <v>15</v>
      </c>
      <c r="D598" t="s">
        <v>98</v>
      </c>
      <c r="E598" t="s">
        <v>67</v>
      </c>
      <c r="F598">
        <v>105783</v>
      </c>
    </row>
    <row r="599" spans="2:6" x14ac:dyDescent="0.35">
      <c r="B599" t="s">
        <v>0</v>
      </c>
      <c r="C599" t="s">
        <v>8</v>
      </c>
      <c r="D599" t="s">
        <v>98</v>
      </c>
      <c r="E599" t="s">
        <v>67</v>
      </c>
      <c r="F599">
        <v>48636</v>
      </c>
    </row>
    <row r="600" spans="2:6" x14ac:dyDescent="0.35">
      <c r="B600" t="s">
        <v>0</v>
      </c>
      <c r="C600" t="s">
        <v>16</v>
      </c>
      <c r="D600" t="s">
        <v>98</v>
      </c>
      <c r="E600" t="s">
        <v>67</v>
      </c>
      <c r="F600">
        <v>3116</v>
      </c>
    </row>
    <row r="601" spans="2:6" hidden="1" x14ac:dyDescent="0.35">
      <c r="B601" t="s">
        <v>83</v>
      </c>
      <c r="C601" t="s">
        <v>38</v>
      </c>
      <c r="D601" t="s">
        <v>98</v>
      </c>
      <c r="E601" t="s">
        <v>67</v>
      </c>
      <c r="F601">
        <v>1427995</v>
      </c>
    </row>
    <row r="602" spans="2:6" hidden="1" x14ac:dyDescent="0.35">
      <c r="B602" t="s">
        <v>42</v>
      </c>
      <c r="C602" t="s">
        <v>17</v>
      </c>
      <c r="D602" t="s">
        <v>98</v>
      </c>
      <c r="E602" t="s">
        <v>67</v>
      </c>
      <c r="F602">
        <v>11888</v>
      </c>
    </row>
    <row r="603" spans="2:6" hidden="1" x14ac:dyDescent="0.35">
      <c r="B603" t="s">
        <v>42</v>
      </c>
      <c r="C603" t="s">
        <v>18</v>
      </c>
      <c r="D603" t="s">
        <v>98</v>
      </c>
      <c r="E603" t="s">
        <v>67</v>
      </c>
      <c r="F603">
        <v>131612</v>
      </c>
    </row>
    <row r="604" spans="2:6" hidden="1" x14ac:dyDescent="0.35">
      <c r="B604" t="s">
        <v>42</v>
      </c>
      <c r="C604" t="s">
        <v>27</v>
      </c>
      <c r="D604" t="s">
        <v>98</v>
      </c>
      <c r="E604" t="s">
        <v>67</v>
      </c>
      <c r="F604">
        <v>19929</v>
      </c>
    </row>
    <row r="605" spans="2:6" hidden="1" x14ac:dyDescent="0.35">
      <c r="B605" t="s">
        <v>42</v>
      </c>
      <c r="C605" t="s">
        <v>28</v>
      </c>
      <c r="D605" t="s">
        <v>98</v>
      </c>
      <c r="E605" t="s">
        <v>67</v>
      </c>
      <c r="F605">
        <v>11807</v>
      </c>
    </row>
    <row r="606" spans="2:6" hidden="1" x14ac:dyDescent="0.35">
      <c r="B606" t="s">
        <v>42</v>
      </c>
      <c r="C606" t="s">
        <v>19</v>
      </c>
      <c r="D606" t="s">
        <v>98</v>
      </c>
      <c r="E606" t="s">
        <v>67</v>
      </c>
      <c r="F606">
        <v>31461</v>
      </c>
    </row>
    <row r="607" spans="2:6" hidden="1" x14ac:dyDescent="0.35">
      <c r="B607" t="s">
        <v>42</v>
      </c>
      <c r="C607" t="s">
        <v>20</v>
      </c>
      <c r="D607" t="s">
        <v>98</v>
      </c>
      <c r="E607" t="s">
        <v>67</v>
      </c>
      <c r="F607">
        <v>5116</v>
      </c>
    </row>
    <row r="608" spans="2:6" hidden="1" x14ac:dyDescent="0.35">
      <c r="B608" t="s">
        <v>42</v>
      </c>
      <c r="C608" t="s">
        <v>29</v>
      </c>
      <c r="D608" t="s">
        <v>98</v>
      </c>
      <c r="E608" t="s">
        <v>67</v>
      </c>
      <c r="F608">
        <v>39270</v>
      </c>
    </row>
    <row r="609" spans="2:6" hidden="1" x14ac:dyDescent="0.35">
      <c r="B609" t="s">
        <v>42</v>
      </c>
      <c r="C609" t="s">
        <v>21</v>
      </c>
      <c r="D609" t="s">
        <v>98</v>
      </c>
      <c r="E609" t="s">
        <v>67</v>
      </c>
      <c r="F609">
        <v>10708</v>
      </c>
    </row>
    <row r="610" spans="2:6" hidden="1" x14ac:dyDescent="0.35">
      <c r="B610" t="s">
        <v>42</v>
      </c>
      <c r="C610" t="s">
        <v>22</v>
      </c>
      <c r="D610" t="s">
        <v>98</v>
      </c>
      <c r="E610" t="s">
        <v>67</v>
      </c>
      <c r="F610">
        <v>370622</v>
      </c>
    </row>
    <row r="611" spans="2:6" hidden="1" x14ac:dyDescent="0.35">
      <c r="B611" t="s">
        <v>42</v>
      </c>
      <c r="C611" t="s">
        <v>23</v>
      </c>
      <c r="D611" t="s">
        <v>98</v>
      </c>
      <c r="E611" t="s">
        <v>67</v>
      </c>
      <c r="F611">
        <v>299200</v>
      </c>
    </row>
    <row r="612" spans="2:6" hidden="1" x14ac:dyDescent="0.35">
      <c r="B612" t="s">
        <v>42</v>
      </c>
      <c r="C612" t="s">
        <v>24</v>
      </c>
      <c r="D612" t="s">
        <v>98</v>
      </c>
      <c r="E612" t="s">
        <v>67</v>
      </c>
      <c r="F612">
        <v>151248</v>
      </c>
    </row>
    <row r="613" spans="2:6" hidden="1" x14ac:dyDescent="0.35">
      <c r="B613" t="s">
        <v>42</v>
      </c>
      <c r="C613" t="s">
        <v>25</v>
      </c>
      <c r="D613" t="s">
        <v>98</v>
      </c>
      <c r="E613" t="s">
        <v>67</v>
      </c>
      <c r="F613">
        <v>192718</v>
      </c>
    </row>
    <row r="614" spans="2:6" hidden="1" x14ac:dyDescent="0.35">
      <c r="B614" t="s">
        <v>42</v>
      </c>
      <c r="C614" t="s">
        <v>30</v>
      </c>
      <c r="D614" t="s">
        <v>98</v>
      </c>
      <c r="E614" t="s">
        <v>67</v>
      </c>
      <c r="F614">
        <v>23220</v>
      </c>
    </row>
    <row r="615" spans="2:6" hidden="1" x14ac:dyDescent="0.35">
      <c r="B615" t="s">
        <v>42</v>
      </c>
      <c r="C615" t="s">
        <v>26</v>
      </c>
      <c r="D615" t="s">
        <v>98</v>
      </c>
      <c r="E615" t="s">
        <v>67</v>
      </c>
      <c r="F615">
        <v>50351</v>
      </c>
    </row>
    <row r="616" spans="2:6" hidden="1" x14ac:dyDescent="0.35">
      <c r="B616" t="s">
        <v>42</v>
      </c>
      <c r="C616" t="s">
        <v>31</v>
      </c>
      <c r="D616" t="s">
        <v>98</v>
      </c>
      <c r="E616" t="s">
        <v>67</v>
      </c>
      <c r="F616">
        <v>39907</v>
      </c>
    </row>
    <row r="617" spans="2:6" hidden="1" x14ac:dyDescent="0.35">
      <c r="B617" t="s">
        <v>42</v>
      </c>
      <c r="C617" t="s">
        <v>32</v>
      </c>
      <c r="D617" t="s">
        <v>98</v>
      </c>
      <c r="E617" t="s">
        <v>67</v>
      </c>
      <c r="F617">
        <v>38937</v>
      </c>
    </row>
    <row r="618" spans="2:6" hidden="1" x14ac:dyDescent="0.35">
      <c r="B618" t="s">
        <v>41</v>
      </c>
      <c r="C618" t="s">
        <v>82</v>
      </c>
      <c r="D618" t="s">
        <v>98</v>
      </c>
      <c r="E618" t="s">
        <v>67</v>
      </c>
      <c r="F618">
        <v>552653</v>
      </c>
    </row>
    <row r="619" spans="2:6" hidden="1" x14ac:dyDescent="0.35">
      <c r="B619" t="s">
        <v>41</v>
      </c>
      <c r="C619" t="s">
        <v>2</v>
      </c>
      <c r="D619" t="s">
        <v>98</v>
      </c>
      <c r="E619" t="s">
        <v>67</v>
      </c>
      <c r="F619">
        <v>875342</v>
      </c>
    </row>
    <row r="620" spans="2:6" x14ac:dyDescent="0.35">
      <c r="B620" t="s">
        <v>0</v>
      </c>
      <c r="C620" t="s">
        <v>1</v>
      </c>
      <c r="D620" t="s">
        <v>98</v>
      </c>
      <c r="E620" t="s">
        <v>74</v>
      </c>
      <c r="F620">
        <v>98</v>
      </c>
    </row>
    <row r="621" spans="2:6" x14ac:dyDescent="0.35">
      <c r="B621" t="s">
        <v>0</v>
      </c>
      <c r="C621" t="s">
        <v>9</v>
      </c>
      <c r="D621" t="s">
        <v>98</v>
      </c>
      <c r="E621" t="s">
        <v>74</v>
      </c>
    </row>
    <row r="622" spans="2:6" x14ac:dyDescent="0.35">
      <c r="B622" t="s">
        <v>0</v>
      </c>
      <c r="C622" t="s">
        <v>11</v>
      </c>
      <c r="D622" t="s">
        <v>98</v>
      </c>
      <c r="E622" t="s">
        <v>74</v>
      </c>
    </row>
    <row r="623" spans="2:6" x14ac:dyDescent="0.35">
      <c r="B623" t="s">
        <v>0</v>
      </c>
      <c r="C623" t="s">
        <v>3</v>
      </c>
      <c r="D623" t="s">
        <v>98</v>
      </c>
      <c r="E623" t="s">
        <v>74</v>
      </c>
      <c r="F623">
        <v>10584</v>
      </c>
    </row>
    <row r="624" spans="2:6" x14ac:dyDescent="0.35">
      <c r="B624" t="s">
        <v>0</v>
      </c>
      <c r="C624" t="s">
        <v>12</v>
      </c>
      <c r="D624" t="s">
        <v>98</v>
      </c>
      <c r="E624" t="s">
        <v>74</v>
      </c>
    </row>
    <row r="625" spans="2:6" x14ac:dyDescent="0.35">
      <c r="B625" t="s">
        <v>0</v>
      </c>
      <c r="C625" t="s">
        <v>4</v>
      </c>
      <c r="D625" t="s">
        <v>98</v>
      </c>
      <c r="E625" t="s">
        <v>74</v>
      </c>
      <c r="F625">
        <v>319</v>
      </c>
    </row>
    <row r="626" spans="2:6" x14ac:dyDescent="0.35">
      <c r="B626" t="s">
        <v>0</v>
      </c>
      <c r="C626" t="s">
        <v>5</v>
      </c>
      <c r="D626" t="s">
        <v>98</v>
      </c>
      <c r="E626" t="s">
        <v>74</v>
      </c>
      <c r="F626">
        <v>39</v>
      </c>
    </row>
    <row r="627" spans="2:6" x14ac:dyDescent="0.35">
      <c r="B627" t="s">
        <v>0</v>
      </c>
      <c r="C627" t="s">
        <v>13</v>
      </c>
      <c r="D627" t="s">
        <v>98</v>
      </c>
      <c r="E627" t="s">
        <v>74</v>
      </c>
      <c r="F627">
        <v>2939</v>
      </c>
    </row>
    <row r="628" spans="2:6" x14ac:dyDescent="0.35">
      <c r="B628" t="s">
        <v>0</v>
      </c>
      <c r="C628" t="s">
        <v>6</v>
      </c>
      <c r="D628" t="s">
        <v>98</v>
      </c>
      <c r="E628" t="s">
        <v>74</v>
      </c>
      <c r="F628">
        <v>7769</v>
      </c>
    </row>
    <row r="629" spans="2:6" x14ac:dyDescent="0.35">
      <c r="B629" t="s">
        <v>0</v>
      </c>
      <c r="C629" t="s">
        <v>14</v>
      </c>
      <c r="D629" t="s">
        <v>98</v>
      </c>
      <c r="E629" t="s">
        <v>74</v>
      </c>
    </row>
    <row r="630" spans="2:6" x14ac:dyDescent="0.35">
      <c r="B630" t="s">
        <v>0</v>
      </c>
      <c r="C630" t="s">
        <v>7</v>
      </c>
      <c r="D630" t="s">
        <v>98</v>
      </c>
      <c r="E630" t="s">
        <v>74</v>
      </c>
    </row>
    <row r="631" spans="2:6" x14ac:dyDescent="0.35">
      <c r="B631" t="s">
        <v>0</v>
      </c>
      <c r="C631" t="s">
        <v>15</v>
      </c>
      <c r="D631" t="s">
        <v>98</v>
      </c>
      <c r="E631" t="s">
        <v>74</v>
      </c>
    </row>
    <row r="632" spans="2:6" x14ac:dyDescent="0.35">
      <c r="B632" t="s">
        <v>0</v>
      </c>
      <c r="C632" t="s">
        <v>8</v>
      </c>
      <c r="D632" t="s">
        <v>98</v>
      </c>
      <c r="E632" t="s">
        <v>74</v>
      </c>
    </row>
    <row r="633" spans="2:6" x14ac:dyDescent="0.35">
      <c r="B633" t="s">
        <v>0</v>
      </c>
      <c r="C633" t="s">
        <v>16</v>
      </c>
      <c r="D633" t="s">
        <v>98</v>
      </c>
      <c r="E633" t="s">
        <v>74</v>
      </c>
    </row>
    <row r="634" spans="2:6" hidden="1" x14ac:dyDescent="0.35">
      <c r="B634" t="s">
        <v>83</v>
      </c>
      <c r="C634" t="s">
        <v>38</v>
      </c>
      <c r="D634" t="s">
        <v>98</v>
      </c>
      <c r="E634" t="s">
        <v>74</v>
      </c>
      <c r="F634">
        <v>21748</v>
      </c>
    </row>
    <row r="635" spans="2:6" hidden="1" x14ac:dyDescent="0.35">
      <c r="B635" t="s">
        <v>42</v>
      </c>
      <c r="C635" t="s">
        <v>17</v>
      </c>
      <c r="D635" t="s">
        <v>98</v>
      </c>
      <c r="E635" t="s">
        <v>74</v>
      </c>
      <c r="F635">
        <v>308</v>
      </c>
    </row>
    <row r="636" spans="2:6" hidden="1" x14ac:dyDescent="0.35">
      <c r="B636" t="s">
        <v>42</v>
      </c>
      <c r="C636" t="s">
        <v>18</v>
      </c>
      <c r="D636" t="s">
        <v>98</v>
      </c>
      <c r="E636" t="s">
        <v>74</v>
      </c>
      <c r="F636">
        <v>4013</v>
      </c>
    </row>
    <row r="637" spans="2:6" hidden="1" x14ac:dyDescent="0.35">
      <c r="B637" t="s">
        <v>42</v>
      </c>
      <c r="C637" t="s">
        <v>27</v>
      </c>
      <c r="D637" t="s">
        <v>98</v>
      </c>
      <c r="E637" t="s">
        <v>74</v>
      </c>
    </row>
    <row r="638" spans="2:6" hidden="1" x14ac:dyDescent="0.35">
      <c r="B638" t="s">
        <v>42</v>
      </c>
      <c r="C638" t="s">
        <v>28</v>
      </c>
      <c r="D638" t="s">
        <v>98</v>
      </c>
      <c r="E638" t="s">
        <v>74</v>
      </c>
    </row>
    <row r="639" spans="2:6" hidden="1" x14ac:dyDescent="0.35">
      <c r="B639" t="s">
        <v>42</v>
      </c>
      <c r="C639" t="s">
        <v>19</v>
      </c>
      <c r="D639" t="s">
        <v>98</v>
      </c>
      <c r="E639" t="s">
        <v>74</v>
      </c>
      <c r="F639">
        <v>820</v>
      </c>
    </row>
    <row r="640" spans="2:6" hidden="1" x14ac:dyDescent="0.35">
      <c r="B640" t="s">
        <v>42</v>
      </c>
      <c r="C640" t="s">
        <v>20</v>
      </c>
      <c r="D640" t="s">
        <v>98</v>
      </c>
      <c r="E640" t="s">
        <v>74</v>
      </c>
    </row>
    <row r="641" spans="2:6" hidden="1" x14ac:dyDescent="0.35">
      <c r="B641" t="s">
        <v>42</v>
      </c>
      <c r="C641" t="s">
        <v>29</v>
      </c>
      <c r="D641" t="s">
        <v>98</v>
      </c>
      <c r="E641" t="s">
        <v>74</v>
      </c>
    </row>
    <row r="642" spans="2:6" hidden="1" x14ac:dyDescent="0.35">
      <c r="B642" t="s">
        <v>42</v>
      </c>
      <c r="C642" t="s">
        <v>21</v>
      </c>
      <c r="D642" t="s">
        <v>98</v>
      </c>
      <c r="E642" t="s">
        <v>74</v>
      </c>
    </row>
    <row r="643" spans="2:6" hidden="1" x14ac:dyDescent="0.35">
      <c r="B643" t="s">
        <v>42</v>
      </c>
      <c r="C643" t="s">
        <v>22</v>
      </c>
      <c r="D643" t="s">
        <v>98</v>
      </c>
      <c r="E643" t="s">
        <v>74</v>
      </c>
      <c r="F643">
        <v>2922</v>
      </c>
    </row>
    <row r="644" spans="2:6" hidden="1" x14ac:dyDescent="0.35">
      <c r="B644" t="s">
        <v>42</v>
      </c>
      <c r="C644" t="s">
        <v>23</v>
      </c>
      <c r="D644" t="s">
        <v>98</v>
      </c>
      <c r="E644" t="s">
        <v>74</v>
      </c>
      <c r="F644">
        <v>9592</v>
      </c>
    </row>
    <row r="645" spans="2:6" hidden="1" x14ac:dyDescent="0.35">
      <c r="B645" t="s">
        <v>42</v>
      </c>
      <c r="C645" t="s">
        <v>24</v>
      </c>
      <c r="D645" t="s">
        <v>98</v>
      </c>
      <c r="E645" t="s">
        <v>74</v>
      </c>
      <c r="F645">
        <v>1147</v>
      </c>
    </row>
    <row r="646" spans="2:6" hidden="1" x14ac:dyDescent="0.35">
      <c r="B646" t="s">
        <v>42</v>
      </c>
      <c r="C646" t="s">
        <v>25</v>
      </c>
      <c r="D646" t="s">
        <v>98</v>
      </c>
      <c r="E646" t="s">
        <v>74</v>
      </c>
      <c r="F646">
        <v>2922</v>
      </c>
    </row>
    <row r="647" spans="2:6" hidden="1" x14ac:dyDescent="0.35">
      <c r="B647" t="s">
        <v>42</v>
      </c>
      <c r="C647" t="s">
        <v>30</v>
      </c>
      <c r="D647" t="s">
        <v>98</v>
      </c>
      <c r="E647" t="s">
        <v>74</v>
      </c>
    </row>
    <row r="648" spans="2:6" hidden="1" x14ac:dyDescent="0.35">
      <c r="B648" t="s">
        <v>42</v>
      </c>
      <c r="C648" t="s">
        <v>26</v>
      </c>
      <c r="D648" t="s">
        <v>98</v>
      </c>
      <c r="E648" t="s">
        <v>74</v>
      </c>
      <c r="F648">
        <v>24</v>
      </c>
    </row>
    <row r="649" spans="2:6" hidden="1" x14ac:dyDescent="0.35">
      <c r="B649" t="s">
        <v>42</v>
      </c>
      <c r="C649" t="s">
        <v>31</v>
      </c>
      <c r="D649" t="s">
        <v>98</v>
      </c>
      <c r="E649" t="s">
        <v>74</v>
      </c>
    </row>
    <row r="650" spans="2:6" hidden="1" x14ac:dyDescent="0.35">
      <c r="B650" t="s">
        <v>42</v>
      </c>
      <c r="C650" t="s">
        <v>32</v>
      </c>
      <c r="D650" t="s">
        <v>98</v>
      </c>
      <c r="E650" t="s">
        <v>74</v>
      </c>
    </row>
    <row r="651" spans="2:6" hidden="1" x14ac:dyDescent="0.35">
      <c r="B651" t="s">
        <v>41</v>
      </c>
      <c r="C651" t="s">
        <v>82</v>
      </c>
      <c r="D651" t="s">
        <v>98</v>
      </c>
      <c r="E651" t="s">
        <v>74</v>
      </c>
      <c r="F651">
        <v>2939</v>
      </c>
    </row>
    <row r="652" spans="2:6" hidden="1" x14ac:dyDescent="0.35">
      <c r="B652" t="s">
        <v>41</v>
      </c>
      <c r="C652" t="s">
        <v>2</v>
      </c>
      <c r="D652" t="s">
        <v>98</v>
      </c>
      <c r="E652" t="s">
        <v>74</v>
      </c>
      <c r="F652">
        <v>18810</v>
      </c>
    </row>
    <row r="653" spans="2:6" x14ac:dyDescent="0.35">
      <c r="B653" t="s">
        <v>0</v>
      </c>
      <c r="C653" t="s">
        <v>1</v>
      </c>
      <c r="D653" t="s">
        <v>98</v>
      </c>
      <c r="E653" t="s">
        <v>75</v>
      </c>
      <c r="F653">
        <v>85055</v>
      </c>
    </row>
    <row r="654" spans="2:6" x14ac:dyDescent="0.35">
      <c r="B654" t="s">
        <v>0</v>
      </c>
      <c r="C654" t="s">
        <v>9</v>
      </c>
      <c r="D654" t="s">
        <v>98</v>
      </c>
      <c r="E654" t="s">
        <v>75</v>
      </c>
    </row>
    <row r="655" spans="2:6" x14ac:dyDescent="0.35">
      <c r="B655" t="s">
        <v>0</v>
      </c>
      <c r="C655" t="s">
        <v>11</v>
      </c>
      <c r="D655" t="s">
        <v>98</v>
      </c>
      <c r="E655" t="s">
        <v>75</v>
      </c>
      <c r="F655">
        <v>22961</v>
      </c>
    </row>
    <row r="656" spans="2:6" x14ac:dyDescent="0.35">
      <c r="B656" t="s">
        <v>0</v>
      </c>
      <c r="C656" t="s">
        <v>3</v>
      </c>
      <c r="D656" t="s">
        <v>98</v>
      </c>
      <c r="E656" t="s">
        <v>75</v>
      </c>
      <c r="F656">
        <v>108682</v>
      </c>
    </row>
    <row r="657" spans="2:6" x14ac:dyDescent="0.35">
      <c r="B657" t="s">
        <v>0</v>
      </c>
      <c r="C657" t="s">
        <v>12</v>
      </c>
      <c r="D657" t="s">
        <v>98</v>
      </c>
      <c r="E657" t="s">
        <v>75</v>
      </c>
      <c r="F657">
        <v>24507</v>
      </c>
    </row>
    <row r="658" spans="2:6" x14ac:dyDescent="0.35">
      <c r="B658" t="s">
        <v>0</v>
      </c>
      <c r="C658" t="s">
        <v>4</v>
      </c>
      <c r="D658" t="s">
        <v>98</v>
      </c>
      <c r="E658" t="s">
        <v>75</v>
      </c>
      <c r="F658">
        <v>367511</v>
      </c>
    </row>
    <row r="659" spans="2:6" x14ac:dyDescent="0.35">
      <c r="B659" t="s">
        <v>0</v>
      </c>
      <c r="C659" t="s">
        <v>5</v>
      </c>
      <c r="D659" t="s">
        <v>98</v>
      </c>
      <c r="E659" t="s">
        <v>75</v>
      </c>
      <c r="F659">
        <v>117249</v>
      </c>
    </row>
    <row r="660" spans="2:6" x14ac:dyDescent="0.35">
      <c r="B660" t="s">
        <v>0</v>
      </c>
      <c r="C660" t="s">
        <v>13</v>
      </c>
      <c r="D660" t="s">
        <v>98</v>
      </c>
      <c r="E660" t="s">
        <v>75</v>
      </c>
      <c r="F660">
        <v>72859</v>
      </c>
    </row>
    <row r="661" spans="2:6" x14ac:dyDescent="0.35">
      <c r="B661" t="s">
        <v>0</v>
      </c>
      <c r="C661" t="s">
        <v>6</v>
      </c>
      <c r="D661" t="s">
        <v>98</v>
      </c>
      <c r="E661" t="s">
        <v>75</v>
      </c>
      <c r="F661">
        <v>128381</v>
      </c>
    </row>
    <row r="662" spans="2:6" x14ac:dyDescent="0.35">
      <c r="B662" t="s">
        <v>0</v>
      </c>
      <c r="C662" t="s">
        <v>14</v>
      </c>
      <c r="D662" t="s">
        <v>98</v>
      </c>
      <c r="E662" t="s">
        <v>75</v>
      </c>
      <c r="F662">
        <v>120206</v>
      </c>
    </row>
    <row r="663" spans="2:6" x14ac:dyDescent="0.35">
      <c r="B663" t="s">
        <v>0</v>
      </c>
      <c r="C663" t="s">
        <v>7</v>
      </c>
      <c r="D663" t="s">
        <v>98</v>
      </c>
      <c r="E663" t="s">
        <v>75</v>
      </c>
      <c r="F663">
        <v>17789</v>
      </c>
    </row>
    <row r="664" spans="2:6" x14ac:dyDescent="0.35">
      <c r="B664" t="s">
        <v>0</v>
      </c>
      <c r="C664" t="s">
        <v>15</v>
      </c>
      <c r="D664" t="s">
        <v>98</v>
      </c>
      <c r="E664" t="s">
        <v>75</v>
      </c>
      <c r="F664">
        <v>106557</v>
      </c>
    </row>
    <row r="665" spans="2:6" x14ac:dyDescent="0.35">
      <c r="B665" t="s">
        <v>0</v>
      </c>
      <c r="C665" t="s">
        <v>8</v>
      </c>
      <c r="D665" t="s">
        <v>98</v>
      </c>
      <c r="E665" t="s">
        <v>75</v>
      </c>
      <c r="F665">
        <v>38805</v>
      </c>
    </row>
    <row r="666" spans="2:6" x14ac:dyDescent="0.35">
      <c r="B666" t="s">
        <v>0</v>
      </c>
      <c r="C666" t="s">
        <v>16</v>
      </c>
      <c r="D666" t="s">
        <v>98</v>
      </c>
      <c r="E666" t="s">
        <v>75</v>
      </c>
      <c r="F666">
        <v>19046</v>
      </c>
    </row>
    <row r="667" spans="2:6" hidden="1" x14ac:dyDescent="0.35">
      <c r="B667" t="s">
        <v>83</v>
      </c>
      <c r="C667" t="s">
        <v>38</v>
      </c>
      <c r="D667" t="s">
        <v>98</v>
      </c>
      <c r="E667" t="s">
        <v>75</v>
      </c>
      <c r="F667">
        <v>1229608</v>
      </c>
    </row>
    <row r="668" spans="2:6" hidden="1" x14ac:dyDescent="0.35">
      <c r="B668" t="s">
        <v>42</v>
      </c>
      <c r="C668" t="s">
        <v>17</v>
      </c>
      <c r="D668" t="s">
        <v>98</v>
      </c>
      <c r="E668" t="s">
        <v>75</v>
      </c>
      <c r="F668">
        <v>133556</v>
      </c>
    </row>
    <row r="669" spans="2:6" hidden="1" x14ac:dyDescent="0.35">
      <c r="B669" t="s">
        <v>42</v>
      </c>
      <c r="C669" t="s">
        <v>18</v>
      </c>
      <c r="D669" t="s">
        <v>98</v>
      </c>
      <c r="E669" t="s">
        <v>75</v>
      </c>
      <c r="F669">
        <v>53472</v>
      </c>
    </row>
    <row r="670" spans="2:6" hidden="1" x14ac:dyDescent="0.35">
      <c r="B670" t="s">
        <v>42</v>
      </c>
      <c r="C670" t="s">
        <v>27</v>
      </c>
      <c r="D670" t="s">
        <v>98</v>
      </c>
      <c r="E670" t="s">
        <v>75</v>
      </c>
      <c r="F670">
        <v>22275</v>
      </c>
    </row>
    <row r="671" spans="2:6" hidden="1" x14ac:dyDescent="0.35">
      <c r="B671" t="s">
        <v>42</v>
      </c>
      <c r="C671" t="s">
        <v>28</v>
      </c>
      <c r="D671" t="s">
        <v>98</v>
      </c>
      <c r="E671" t="s">
        <v>75</v>
      </c>
      <c r="F671">
        <v>28805</v>
      </c>
    </row>
    <row r="672" spans="2:6" hidden="1" x14ac:dyDescent="0.35">
      <c r="B672" t="s">
        <v>42</v>
      </c>
      <c r="C672" t="s">
        <v>19</v>
      </c>
      <c r="D672" t="s">
        <v>98</v>
      </c>
      <c r="E672" t="s">
        <v>75</v>
      </c>
      <c r="F672">
        <v>30259</v>
      </c>
    </row>
    <row r="673" spans="2:6" hidden="1" x14ac:dyDescent="0.35">
      <c r="B673" t="s">
        <v>42</v>
      </c>
      <c r="C673" t="s">
        <v>20</v>
      </c>
      <c r="D673" t="s">
        <v>98</v>
      </c>
      <c r="E673" t="s">
        <v>75</v>
      </c>
      <c r="F673">
        <v>6647</v>
      </c>
    </row>
    <row r="674" spans="2:6" hidden="1" x14ac:dyDescent="0.35">
      <c r="B674" t="s">
        <v>42</v>
      </c>
      <c r="C674" t="s">
        <v>29</v>
      </c>
      <c r="D674" t="s">
        <v>98</v>
      </c>
      <c r="E674" t="s">
        <v>75</v>
      </c>
      <c r="F674">
        <v>100942</v>
      </c>
    </row>
    <row r="675" spans="2:6" hidden="1" x14ac:dyDescent="0.35">
      <c r="B675" t="s">
        <v>42</v>
      </c>
      <c r="C675" t="s">
        <v>21</v>
      </c>
      <c r="D675" t="s">
        <v>98</v>
      </c>
      <c r="E675" t="s">
        <v>75</v>
      </c>
      <c r="F675">
        <v>53195</v>
      </c>
    </row>
    <row r="676" spans="2:6" hidden="1" x14ac:dyDescent="0.35">
      <c r="B676" t="s">
        <v>42</v>
      </c>
      <c r="C676" t="s">
        <v>22</v>
      </c>
      <c r="D676" t="s">
        <v>98</v>
      </c>
      <c r="E676" t="s">
        <v>75</v>
      </c>
      <c r="F676">
        <v>174240</v>
      </c>
    </row>
    <row r="677" spans="2:6" hidden="1" x14ac:dyDescent="0.35">
      <c r="B677" t="s">
        <v>42</v>
      </c>
      <c r="C677" t="s">
        <v>23</v>
      </c>
      <c r="D677" t="s">
        <v>98</v>
      </c>
      <c r="E677" t="s">
        <v>75</v>
      </c>
      <c r="F677">
        <v>482594</v>
      </c>
    </row>
    <row r="678" spans="2:6" hidden="1" x14ac:dyDescent="0.35">
      <c r="B678" t="s">
        <v>42</v>
      </c>
      <c r="C678" t="s">
        <v>24</v>
      </c>
      <c r="D678" t="s">
        <v>98</v>
      </c>
      <c r="E678" t="s">
        <v>75</v>
      </c>
      <c r="F678">
        <v>17345</v>
      </c>
    </row>
    <row r="679" spans="2:6" hidden="1" x14ac:dyDescent="0.35">
      <c r="B679" t="s">
        <v>42</v>
      </c>
      <c r="C679" t="s">
        <v>25</v>
      </c>
      <c r="D679" t="s">
        <v>98</v>
      </c>
      <c r="E679" t="s">
        <v>75</v>
      </c>
      <c r="F679">
        <v>32566</v>
      </c>
    </row>
    <row r="680" spans="2:6" hidden="1" x14ac:dyDescent="0.35">
      <c r="B680" t="s">
        <v>42</v>
      </c>
      <c r="C680" t="s">
        <v>30</v>
      </c>
      <c r="D680" t="s">
        <v>98</v>
      </c>
      <c r="E680" t="s">
        <v>75</v>
      </c>
      <c r="F680">
        <v>2353</v>
      </c>
    </row>
    <row r="681" spans="2:6" hidden="1" x14ac:dyDescent="0.35">
      <c r="B681" t="s">
        <v>42</v>
      </c>
      <c r="C681" t="s">
        <v>26</v>
      </c>
      <c r="D681" t="s">
        <v>98</v>
      </c>
      <c r="E681" t="s">
        <v>75</v>
      </c>
      <c r="F681">
        <v>60353</v>
      </c>
    </row>
    <row r="682" spans="2:6" hidden="1" x14ac:dyDescent="0.35">
      <c r="B682" t="s">
        <v>42</v>
      </c>
      <c r="C682" t="s">
        <v>31</v>
      </c>
      <c r="D682" t="s">
        <v>98</v>
      </c>
      <c r="E682" t="s">
        <v>75</v>
      </c>
      <c r="F682">
        <v>19103</v>
      </c>
    </row>
    <row r="683" spans="2:6" hidden="1" x14ac:dyDescent="0.35">
      <c r="B683" t="s">
        <v>42</v>
      </c>
      <c r="C683" t="s">
        <v>32</v>
      </c>
      <c r="D683" t="s">
        <v>98</v>
      </c>
      <c r="E683" t="s">
        <v>75</v>
      </c>
      <c r="F683">
        <v>11904</v>
      </c>
    </row>
    <row r="684" spans="2:6" hidden="1" x14ac:dyDescent="0.35">
      <c r="B684" t="s">
        <v>41</v>
      </c>
      <c r="C684" t="s">
        <v>82</v>
      </c>
      <c r="D684" t="s">
        <v>98</v>
      </c>
      <c r="E684" t="s">
        <v>75</v>
      </c>
      <c r="F684">
        <v>366137</v>
      </c>
    </row>
    <row r="685" spans="2:6" hidden="1" x14ac:dyDescent="0.35">
      <c r="B685" t="s">
        <v>41</v>
      </c>
      <c r="C685" t="s">
        <v>2</v>
      </c>
      <c r="D685" t="s">
        <v>98</v>
      </c>
      <c r="E685" t="s">
        <v>75</v>
      </c>
      <c r="F685">
        <v>863471</v>
      </c>
    </row>
    <row r="686" spans="2:6" x14ac:dyDescent="0.35">
      <c r="B686" t="s">
        <v>0</v>
      </c>
      <c r="C686" t="s">
        <v>1</v>
      </c>
      <c r="D686" t="s">
        <v>98</v>
      </c>
      <c r="E686" t="s">
        <v>99</v>
      </c>
      <c r="F686">
        <v>14217</v>
      </c>
    </row>
    <row r="687" spans="2:6" x14ac:dyDescent="0.35">
      <c r="B687" t="s">
        <v>0</v>
      </c>
      <c r="C687" t="s">
        <v>9</v>
      </c>
      <c r="D687" t="s">
        <v>98</v>
      </c>
      <c r="E687" t="s">
        <v>99</v>
      </c>
    </row>
    <row r="688" spans="2:6" x14ac:dyDescent="0.35">
      <c r="B688" t="s">
        <v>0</v>
      </c>
      <c r="C688" t="s">
        <v>11</v>
      </c>
      <c r="D688" t="s">
        <v>98</v>
      </c>
      <c r="E688" t="s">
        <v>99</v>
      </c>
      <c r="F688">
        <v>5663</v>
      </c>
    </row>
    <row r="689" spans="2:6" x14ac:dyDescent="0.35">
      <c r="B689" t="s">
        <v>0</v>
      </c>
      <c r="C689" t="s">
        <v>3</v>
      </c>
      <c r="D689" t="s">
        <v>98</v>
      </c>
      <c r="E689" t="s">
        <v>99</v>
      </c>
      <c r="F689">
        <v>1763</v>
      </c>
    </row>
    <row r="690" spans="2:6" x14ac:dyDescent="0.35">
      <c r="B690" t="s">
        <v>0</v>
      </c>
      <c r="C690" t="s">
        <v>12</v>
      </c>
      <c r="D690" t="s">
        <v>98</v>
      </c>
      <c r="E690" t="s">
        <v>99</v>
      </c>
      <c r="F690">
        <v>4574</v>
      </c>
    </row>
    <row r="691" spans="2:6" x14ac:dyDescent="0.35">
      <c r="B691" t="s">
        <v>0</v>
      </c>
      <c r="C691" t="s">
        <v>4</v>
      </c>
      <c r="D691" t="s">
        <v>98</v>
      </c>
      <c r="E691" t="s">
        <v>99</v>
      </c>
      <c r="F691">
        <v>722</v>
      </c>
    </row>
    <row r="692" spans="2:6" x14ac:dyDescent="0.35">
      <c r="B692" t="s">
        <v>0</v>
      </c>
      <c r="C692" t="s">
        <v>5</v>
      </c>
      <c r="D692" t="s">
        <v>98</v>
      </c>
      <c r="E692" t="s">
        <v>99</v>
      </c>
      <c r="F692">
        <v>3123</v>
      </c>
    </row>
    <row r="693" spans="2:6" x14ac:dyDescent="0.35">
      <c r="B693" t="s">
        <v>0</v>
      </c>
      <c r="C693" t="s">
        <v>13</v>
      </c>
      <c r="D693" t="s">
        <v>98</v>
      </c>
      <c r="E693" t="s">
        <v>99</v>
      </c>
      <c r="F693">
        <v>1037</v>
      </c>
    </row>
    <row r="694" spans="2:6" x14ac:dyDescent="0.35">
      <c r="B694" t="s">
        <v>0</v>
      </c>
      <c r="C694" t="s">
        <v>6</v>
      </c>
      <c r="D694" t="s">
        <v>98</v>
      </c>
      <c r="E694" t="s">
        <v>99</v>
      </c>
      <c r="F694">
        <v>3571</v>
      </c>
    </row>
    <row r="695" spans="2:6" x14ac:dyDescent="0.35">
      <c r="B695" t="s">
        <v>0</v>
      </c>
      <c r="C695" t="s">
        <v>14</v>
      </c>
      <c r="D695" t="s">
        <v>98</v>
      </c>
      <c r="E695" t="s">
        <v>99</v>
      </c>
      <c r="F695">
        <v>109488</v>
      </c>
    </row>
    <row r="696" spans="2:6" x14ac:dyDescent="0.35">
      <c r="B696" t="s">
        <v>0</v>
      </c>
      <c r="C696" t="s">
        <v>7</v>
      </c>
      <c r="D696" t="s">
        <v>98</v>
      </c>
      <c r="E696" t="s">
        <v>99</v>
      </c>
      <c r="F696">
        <v>2098</v>
      </c>
    </row>
    <row r="697" spans="2:6" x14ac:dyDescent="0.35">
      <c r="B697" t="s">
        <v>0</v>
      </c>
      <c r="C697" t="s">
        <v>15</v>
      </c>
      <c r="D697" t="s">
        <v>98</v>
      </c>
      <c r="E697" t="s">
        <v>99</v>
      </c>
      <c r="F697">
        <v>173311</v>
      </c>
    </row>
    <row r="698" spans="2:6" x14ac:dyDescent="0.35">
      <c r="B698" t="s">
        <v>0</v>
      </c>
      <c r="C698" t="s">
        <v>8</v>
      </c>
      <c r="D698" t="s">
        <v>98</v>
      </c>
      <c r="E698" t="s">
        <v>99</v>
      </c>
      <c r="F698">
        <v>147</v>
      </c>
    </row>
    <row r="699" spans="2:6" x14ac:dyDescent="0.35">
      <c r="B699" t="s">
        <v>0</v>
      </c>
      <c r="C699" t="s">
        <v>16</v>
      </c>
      <c r="D699" t="s">
        <v>98</v>
      </c>
      <c r="E699" t="s">
        <v>99</v>
      </c>
      <c r="F699">
        <v>16037</v>
      </c>
    </row>
    <row r="700" spans="2:6" hidden="1" x14ac:dyDescent="0.35">
      <c r="B700" t="s">
        <v>83</v>
      </c>
      <c r="C700" t="s">
        <v>38</v>
      </c>
      <c r="D700" t="s">
        <v>98</v>
      </c>
      <c r="E700" t="s">
        <v>99</v>
      </c>
      <c r="F700">
        <v>335751</v>
      </c>
    </row>
    <row r="701" spans="2:6" hidden="1" x14ac:dyDescent="0.35">
      <c r="B701" t="s">
        <v>42</v>
      </c>
      <c r="C701" t="s">
        <v>17</v>
      </c>
      <c r="D701" t="s">
        <v>98</v>
      </c>
      <c r="E701" t="s">
        <v>99</v>
      </c>
      <c r="F701">
        <v>576</v>
      </c>
    </row>
    <row r="702" spans="2:6" hidden="1" x14ac:dyDescent="0.35">
      <c r="B702" t="s">
        <v>42</v>
      </c>
      <c r="C702" t="s">
        <v>18</v>
      </c>
      <c r="D702" t="s">
        <v>98</v>
      </c>
      <c r="E702" t="s">
        <v>99</v>
      </c>
      <c r="F702">
        <v>452</v>
      </c>
    </row>
    <row r="703" spans="2:6" hidden="1" x14ac:dyDescent="0.35">
      <c r="B703" t="s">
        <v>42</v>
      </c>
      <c r="C703" t="s">
        <v>27</v>
      </c>
      <c r="D703" t="s">
        <v>98</v>
      </c>
      <c r="E703" t="s">
        <v>99</v>
      </c>
      <c r="F703">
        <v>581</v>
      </c>
    </row>
    <row r="704" spans="2:6" hidden="1" x14ac:dyDescent="0.35">
      <c r="B704" t="s">
        <v>42</v>
      </c>
      <c r="C704" t="s">
        <v>28</v>
      </c>
      <c r="D704" t="s">
        <v>98</v>
      </c>
      <c r="E704" t="s">
        <v>99</v>
      </c>
      <c r="F704">
        <v>173223</v>
      </c>
    </row>
    <row r="705" spans="2:6" hidden="1" x14ac:dyDescent="0.35">
      <c r="B705" t="s">
        <v>42</v>
      </c>
      <c r="C705" t="s">
        <v>19</v>
      </c>
      <c r="D705" t="s">
        <v>98</v>
      </c>
      <c r="E705" t="s">
        <v>99</v>
      </c>
      <c r="F705">
        <v>239</v>
      </c>
    </row>
    <row r="706" spans="2:6" hidden="1" x14ac:dyDescent="0.35">
      <c r="B706" t="s">
        <v>42</v>
      </c>
      <c r="C706" t="s">
        <v>20</v>
      </c>
      <c r="D706" t="s">
        <v>98</v>
      </c>
      <c r="E706" t="s">
        <v>99</v>
      </c>
      <c r="F706">
        <v>728</v>
      </c>
    </row>
    <row r="707" spans="2:6" hidden="1" x14ac:dyDescent="0.35">
      <c r="B707" t="s">
        <v>42</v>
      </c>
      <c r="C707" t="s">
        <v>29</v>
      </c>
      <c r="D707" t="s">
        <v>98</v>
      </c>
      <c r="E707" t="s">
        <v>99</v>
      </c>
      <c r="F707">
        <v>4622</v>
      </c>
    </row>
    <row r="708" spans="2:6" hidden="1" x14ac:dyDescent="0.35">
      <c r="B708" t="s">
        <v>42</v>
      </c>
      <c r="C708" t="s">
        <v>21</v>
      </c>
      <c r="D708" t="s">
        <v>98</v>
      </c>
      <c r="E708" t="s">
        <v>99</v>
      </c>
      <c r="F708">
        <v>40182</v>
      </c>
    </row>
    <row r="709" spans="2:6" hidden="1" x14ac:dyDescent="0.35">
      <c r="B709" t="s">
        <v>42</v>
      </c>
      <c r="C709" t="s">
        <v>22</v>
      </c>
      <c r="D709" t="s">
        <v>98</v>
      </c>
      <c r="E709" t="s">
        <v>99</v>
      </c>
      <c r="F709">
        <v>11788</v>
      </c>
    </row>
    <row r="710" spans="2:6" hidden="1" x14ac:dyDescent="0.35">
      <c r="B710" t="s">
        <v>42</v>
      </c>
      <c r="C710" t="s">
        <v>23</v>
      </c>
      <c r="D710" t="s">
        <v>98</v>
      </c>
      <c r="E710" t="s">
        <v>99</v>
      </c>
      <c r="F710">
        <v>13498</v>
      </c>
    </row>
    <row r="711" spans="2:6" hidden="1" x14ac:dyDescent="0.35">
      <c r="B711" t="s">
        <v>42</v>
      </c>
      <c r="C711" t="s">
        <v>24</v>
      </c>
      <c r="D711" t="s">
        <v>98</v>
      </c>
      <c r="E711" t="s">
        <v>99</v>
      </c>
      <c r="F711">
        <v>5332</v>
      </c>
    </row>
    <row r="712" spans="2:6" hidden="1" x14ac:dyDescent="0.35">
      <c r="B712" t="s">
        <v>42</v>
      </c>
      <c r="C712" t="s">
        <v>25</v>
      </c>
      <c r="D712" t="s">
        <v>98</v>
      </c>
      <c r="E712" t="s">
        <v>99</v>
      </c>
      <c r="F712">
        <v>44194</v>
      </c>
    </row>
    <row r="713" spans="2:6" hidden="1" x14ac:dyDescent="0.35">
      <c r="B713" t="s">
        <v>42</v>
      </c>
      <c r="C713" t="s">
        <v>30</v>
      </c>
      <c r="D713" t="s">
        <v>98</v>
      </c>
      <c r="E713" t="s">
        <v>99</v>
      </c>
      <c r="F713">
        <v>7416</v>
      </c>
    </row>
    <row r="714" spans="2:6" hidden="1" x14ac:dyDescent="0.35">
      <c r="B714" t="s">
        <v>42</v>
      </c>
      <c r="C714" t="s">
        <v>26</v>
      </c>
      <c r="D714" t="s">
        <v>98</v>
      </c>
      <c r="E714" t="s">
        <v>99</v>
      </c>
      <c r="F714">
        <v>21933</v>
      </c>
    </row>
    <row r="715" spans="2:6" hidden="1" x14ac:dyDescent="0.35">
      <c r="B715" t="s">
        <v>42</v>
      </c>
      <c r="C715" t="s">
        <v>31</v>
      </c>
      <c r="D715" t="s">
        <v>98</v>
      </c>
      <c r="E715" t="s">
        <v>99</v>
      </c>
      <c r="F715">
        <v>3242</v>
      </c>
    </row>
    <row r="716" spans="2:6" hidden="1" x14ac:dyDescent="0.35">
      <c r="B716" t="s">
        <v>42</v>
      </c>
      <c r="C716" t="s">
        <v>32</v>
      </c>
      <c r="D716" t="s">
        <v>98</v>
      </c>
      <c r="E716" t="s">
        <v>99</v>
      </c>
      <c r="F716">
        <v>7744</v>
      </c>
    </row>
    <row r="717" spans="2:6" hidden="1" x14ac:dyDescent="0.35">
      <c r="B717" t="s">
        <v>41</v>
      </c>
      <c r="C717" t="s">
        <v>82</v>
      </c>
      <c r="D717" t="s">
        <v>98</v>
      </c>
      <c r="E717" t="s">
        <v>99</v>
      </c>
      <c r="F717">
        <v>310110</v>
      </c>
    </row>
    <row r="718" spans="2:6" hidden="1" x14ac:dyDescent="0.35">
      <c r="B718" t="s">
        <v>41</v>
      </c>
      <c r="C718" t="s">
        <v>2</v>
      </c>
      <c r="D718" t="s">
        <v>98</v>
      </c>
      <c r="E718" t="s">
        <v>99</v>
      </c>
      <c r="F718">
        <v>25641</v>
      </c>
    </row>
    <row r="719" spans="2:6" x14ac:dyDescent="0.35">
      <c r="B719" t="s">
        <v>0</v>
      </c>
      <c r="C719" t="s">
        <v>1</v>
      </c>
      <c r="D719" t="s">
        <v>98</v>
      </c>
      <c r="E719" t="s">
        <v>77</v>
      </c>
      <c r="F719">
        <v>19</v>
      </c>
    </row>
    <row r="720" spans="2:6" x14ac:dyDescent="0.35">
      <c r="B720" t="s">
        <v>0</v>
      </c>
      <c r="C720" t="s">
        <v>9</v>
      </c>
      <c r="D720" t="s">
        <v>98</v>
      </c>
      <c r="E720" t="s">
        <v>77</v>
      </c>
    </row>
    <row r="721" spans="2:6" x14ac:dyDescent="0.35">
      <c r="B721" t="s">
        <v>0</v>
      </c>
      <c r="C721" t="s">
        <v>11</v>
      </c>
      <c r="D721" t="s">
        <v>98</v>
      </c>
      <c r="E721" t="s">
        <v>77</v>
      </c>
      <c r="F721">
        <v>8007</v>
      </c>
    </row>
    <row r="722" spans="2:6" x14ac:dyDescent="0.35">
      <c r="B722" t="s">
        <v>0</v>
      </c>
      <c r="C722" t="s">
        <v>3</v>
      </c>
      <c r="D722" t="s">
        <v>98</v>
      </c>
      <c r="E722" t="s">
        <v>77</v>
      </c>
      <c r="F722">
        <v>4430</v>
      </c>
    </row>
    <row r="723" spans="2:6" x14ac:dyDescent="0.35">
      <c r="B723" t="s">
        <v>0</v>
      </c>
      <c r="C723" t="s">
        <v>12</v>
      </c>
      <c r="D723" t="s">
        <v>98</v>
      </c>
      <c r="E723" t="s">
        <v>77</v>
      </c>
      <c r="F723">
        <v>12392</v>
      </c>
    </row>
    <row r="724" spans="2:6" x14ac:dyDescent="0.35">
      <c r="B724" t="s">
        <v>0</v>
      </c>
      <c r="C724" t="s">
        <v>4</v>
      </c>
      <c r="D724" t="s">
        <v>98</v>
      </c>
      <c r="E724" t="s">
        <v>77</v>
      </c>
      <c r="F724">
        <v>29353</v>
      </c>
    </row>
    <row r="725" spans="2:6" x14ac:dyDescent="0.35">
      <c r="B725" t="s">
        <v>0</v>
      </c>
      <c r="C725" t="s">
        <v>5</v>
      </c>
      <c r="D725" t="s">
        <v>98</v>
      </c>
      <c r="E725" t="s">
        <v>77</v>
      </c>
      <c r="F725">
        <v>63692</v>
      </c>
    </row>
    <row r="726" spans="2:6" x14ac:dyDescent="0.35">
      <c r="B726" t="s">
        <v>0</v>
      </c>
      <c r="C726" t="s">
        <v>13</v>
      </c>
      <c r="D726" t="s">
        <v>98</v>
      </c>
      <c r="E726" t="s">
        <v>77</v>
      </c>
    </row>
    <row r="727" spans="2:6" x14ac:dyDescent="0.35">
      <c r="B727" t="s">
        <v>0</v>
      </c>
      <c r="C727" t="s">
        <v>6</v>
      </c>
      <c r="D727" t="s">
        <v>98</v>
      </c>
      <c r="E727" t="s">
        <v>77</v>
      </c>
      <c r="F727">
        <v>53267</v>
      </c>
    </row>
    <row r="728" spans="2:6" x14ac:dyDescent="0.35">
      <c r="B728" t="s">
        <v>0</v>
      </c>
      <c r="C728" t="s">
        <v>14</v>
      </c>
      <c r="D728" t="s">
        <v>98</v>
      </c>
      <c r="E728" t="s">
        <v>77</v>
      </c>
      <c r="F728">
        <v>11476</v>
      </c>
    </row>
    <row r="729" spans="2:6" x14ac:dyDescent="0.35">
      <c r="B729" t="s">
        <v>0</v>
      </c>
      <c r="C729" t="s">
        <v>7</v>
      </c>
      <c r="D729" t="s">
        <v>98</v>
      </c>
      <c r="E729" t="s">
        <v>77</v>
      </c>
      <c r="F729">
        <v>629</v>
      </c>
    </row>
    <row r="730" spans="2:6" x14ac:dyDescent="0.35">
      <c r="B730" t="s">
        <v>0</v>
      </c>
      <c r="C730" t="s">
        <v>15</v>
      </c>
      <c r="D730" t="s">
        <v>98</v>
      </c>
      <c r="E730" t="s">
        <v>77</v>
      </c>
      <c r="F730">
        <v>17425</v>
      </c>
    </row>
    <row r="731" spans="2:6" x14ac:dyDescent="0.35">
      <c r="B731" t="s">
        <v>0</v>
      </c>
      <c r="C731" t="s">
        <v>8</v>
      </c>
      <c r="D731" t="s">
        <v>98</v>
      </c>
      <c r="E731" t="s">
        <v>77</v>
      </c>
      <c r="F731">
        <v>8211</v>
      </c>
    </row>
    <row r="732" spans="2:6" x14ac:dyDescent="0.35">
      <c r="B732" t="s">
        <v>0</v>
      </c>
      <c r="C732" t="s">
        <v>16</v>
      </c>
      <c r="D732" t="s">
        <v>98</v>
      </c>
      <c r="E732" t="s">
        <v>77</v>
      </c>
      <c r="F732">
        <v>2016</v>
      </c>
    </row>
    <row r="733" spans="2:6" hidden="1" x14ac:dyDescent="0.35">
      <c r="B733" t="s">
        <v>83</v>
      </c>
      <c r="C733" t="s">
        <v>38</v>
      </c>
      <c r="D733" t="s">
        <v>98</v>
      </c>
      <c r="E733" t="s">
        <v>77</v>
      </c>
      <c r="F733">
        <v>210917</v>
      </c>
    </row>
    <row r="734" spans="2:6" hidden="1" x14ac:dyDescent="0.35">
      <c r="B734" t="s">
        <v>42</v>
      </c>
      <c r="C734" t="s">
        <v>17</v>
      </c>
      <c r="D734" t="s">
        <v>98</v>
      </c>
      <c r="E734" t="s">
        <v>77</v>
      </c>
      <c r="F734">
        <v>12821</v>
      </c>
    </row>
    <row r="735" spans="2:6" hidden="1" x14ac:dyDescent="0.35">
      <c r="B735" t="s">
        <v>42</v>
      </c>
      <c r="C735" t="s">
        <v>18</v>
      </c>
      <c r="D735" t="s">
        <v>98</v>
      </c>
      <c r="E735" t="s">
        <v>77</v>
      </c>
      <c r="F735">
        <v>161</v>
      </c>
    </row>
    <row r="736" spans="2:6" hidden="1" x14ac:dyDescent="0.35">
      <c r="B736" t="s">
        <v>42</v>
      </c>
      <c r="C736" t="s">
        <v>27</v>
      </c>
      <c r="D736" t="s">
        <v>98</v>
      </c>
      <c r="E736" t="s">
        <v>77</v>
      </c>
      <c r="F736">
        <v>1054</v>
      </c>
    </row>
    <row r="737" spans="2:6" hidden="1" x14ac:dyDescent="0.35">
      <c r="B737" t="s">
        <v>42</v>
      </c>
      <c r="C737" t="s">
        <v>28</v>
      </c>
      <c r="D737" t="s">
        <v>98</v>
      </c>
      <c r="E737" t="s">
        <v>77</v>
      </c>
      <c r="F737">
        <v>505</v>
      </c>
    </row>
    <row r="738" spans="2:6" hidden="1" x14ac:dyDescent="0.35">
      <c r="B738" t="s">
        <v>42</v>
      </c>
      <c r="C738" t="s">
        <v>19</v>
      </c>
      <c r="D738" t="s">
        <v>98</v>
      </c>
      <c r="E738" t="s">
        <v>77</v>
      </c>
      <c r="F738">
        <v>40595</v>
      </c>
    </row>
    <row r="739" spans="2:6" hidden="1" x14ac:dyDescent="0.35">
      <c r="B739" t="s">
        <v>42</v>
      </c>
      <c r="C739" t="s">
        <v>20</v>
      </c>
      <c r="D739" t="s">
        <v>98</v>
      </c>
      <c r="E739" t="s">
        <v>77</v>
      </c>
      <c r="F739">
        <v>8257</v>
      </c>
    </row>
    <row r="740" spans="2:6" hidden="1" x14ac:dyDescent="0.35">
      <c r="B740" t="s">
        <v>42</v>
      </c>
      <c r="C740" t="s">
        <v>29</v>
      </c>
      <c r="D740" t="s">
        <v>98</v>
      </c>
      <c r="E740" t="s">
        <v>77</v>
      </c>
      <c r="F740">
        <v>20946</v>
      </c>
    </row>
    <row r="741" spans="2:6" hidden="1" x14ac:dyDescent="0.35">
      <c r="B741" t="s">
        <v>42</v>
      </c>
      <c r="C741" t="s">
        <v>21</v>
      </c>
      <c r="D741" t="s">
        <v>98</v>
      </c>
      <c r="E741" t="s">
        <v>77</v>
      </c>
      <c r="F741">
        <v>794</v>
      </c>
    </row>
    <row r="742" spans="2:6" hidden="1" x14ac:dyDescent="0.35">
      <c r="B742" t="s">
        <v>42</v>
      </c>
      <c r="C742" t="s">
        <v>22</v>
      </c>
      <c r="D742" t="s">
        <v>98</v>
      </c>
      <c r="E742" t="s">
        <v>77</v>
      </c>
      <c r="F742">
        <v>15756</v>
      </c>
    </row>
    <row r="743" spans="2:6" hidden="1" x14ac:dyDescent="0.35">
      <c r="B743" t="s">
        <v>42</v>
      </c>
      <c r="C743" t="s">
        <v>23</v>
      </c>
      <c r="D743" t="s">
        <v>98</v>
      </c>
      <c r="E743" t="s">
        <v>77</v>
      </c>
      <c r="F743">
        <v>77328</v>
      </c>
    </row>
    <row r="744" spans="2:6" hidden="1" x14ac:dyDescent="0.35">
      <c r="B744" t="s">
        <v>42</v>
      </c>
      <c r="C744" t="s">
        <v>24</v>
      </c>
      <c r="D744" t="s">
        <v>98</v>
      </c>
      <c r="E744" t="s">
        <v>77</v>
      </c>
      <c r="F744">
        <v>9787</v>
      </c>
    </row>
    <row r="745" spans="2:6" hidden="1" x14ac:dyDescent="0.35">
      <c r="B745" t="s">
        <v>42</v>
      </c>
      <c r="C745" t="s">
        <v>25</v>
      </c>
      <c r="D745" t="s">
        <v>98</v>
      </c>
      <c r="E745" t="s">
        <v>77</v>
      </c>
      <c r="F745">
        <v>1133</v>
      </c>
    </row>
    <row r="746" spans="2:6" hidden="1" x14ac:dyDescent="0.35">
      <c r="B746" t="s">
        <v>42</v>
      </c>
      <c r="C746" t="s">
        <v>30</v>
      </c>
      <c r="D746" t="s">
        <v>98</v>
      </c>
      <c r="E746" t="s">
        <v>77</v>
      </c>
      <c r="F746">
        <v>10915</v>
      </c>
    </row>
    <row r="747" spans="2:6" hidden="1" x14ac:dyDescent="0.35">
      <c r="B747" t="s">
        <v>42</v>
      </c>
      <c r="C747" t="s">
        <v>26</v>
      </c>
      <c r="D747" t="s">
        <v>98</v>
      </c>
      <c r="E747" t="s">
        <v>77</v>
      </c>
      <c r="F747">
        <v>7852</v>
      </c>
    </row>
    <row r="748" spans="2:6" hidden="1" x14ac:dyDescent="0.35">
      <c r="B748" t="s">
        <v>42</v>
      </c>
      <c r="C748" t="s">
        <v>31</v>
      </c>
      <c r="D748" t="s">
        <v>98</v>
      </c>
      <c r="E748" t="s">
        <v>77</v>
      </c>
      <c r="F748">
        <v>2537</v>
      </c>
    </row>
    <row r="749" spans="2:6" hidden="1" x14ac:dyDescent="0.35">
      <c r="B749" t="s">
        <v>42</v>
      </c>
      <c r="C749" t="s">
        <v>32</v>
      </c>
      <c r="D749" t="s">
        <v>98</v>
      </c>
      <c r="E749" t="s">
        <v>77</v>
      </c>
      <c r="F749">
        <v>475</v>
      </c>
    </row>
    <row r="750" spans="2:6" hidden="1" x14ac:dyDescent="0.35">
      <c r="B750" t="s">
        <v>41</v>
      </c>
      <c r="C750" t="s">
        <v>82</v>
      </c>
      <c r="D750" t="s">
        <v>98</v>
      </c>
      <c r="E750" t="s">
        <v>77</v>
      </c>
      <c r="F750">
        <v>51316</v>
      </c>
    </row>
    <row r="751" spans="2:6" hidden="1" x14ac:dyDescent="0.35">
      <c r="B751" t="s">
        <v>41</v>
      </c>
      <c r="C751" t="s">
        <v>2</v>
      </c>
      <c r="D751" t="s">
        <v>98</v>
      </c>
      <c r="E751" t="s">
        <v>77</v>
      </c>
      <c r="F751">
        <v>159601</v>
      </c>
    </row>
    <row r="752" spans="2:6" x14ac:dyDescent="0.35">
      <c r="B752" t="s">
        <v>0</v>
      </c>
      <c r="C752" t="s">
        <v>1</v>
      </c>
      <c r="D752" t="s">
        <v>98</v>
      </c>
      <c r="E752" t="s">
        <v>78</v>
      </c>
      <c r="F752">
        <v>37957</v>
      </c>
    </row>
    <row r="753" spans="2:6" x14ac:dyDescent="0.35">
      <c r="B753" t="s">
        <v>0</v>
      </c>
      <c r="C753" t="s">
        <v>9</v>
      </c>
      <c r="D753" t="s">
        <v>98</v>
      </c>
      <c r="E753" t="s">
        <v>78</v>
      </c>
    </row>
    <row r="754" spans="2:6" x14ac:dyDescent="0.35">
      <c r="B754" t="s">
        <v>0</v>
      </c>
      <c r="C754" t="s">
        <v>11</v>
      </c>
      <c r="D754" t="s">
        <v>98</v>
      </c>
      <c r="E754" t="s">
        <v>78</v>
      </c>
      <c r="F754">
        <v>18829</v>
      </c>
    </row>
    <row r="755" spans="2:6" x14ac:dyDescent="0.35">
      <c r="B755" t="s">
        <v>0</v>
      </c>
      <c r="C755" t="s">
        <v>3</v>
      </c>
      <c r="D755" t="s">
        <v>98</v>
      </c>
      <c r="E755" t="s">
        <v>78</v>
      </c>
      <c r="F755">
        <v>101784</v>
      </c>
    </row>
    <row r="756" spans="2:6" x14ac:dyDescent="0.35">
      <c r="B756" t="s">
        <v>0</v>
      </c>
      <c r="C756" t="s">
        <v>12</v>
      </c>
      <c r="D756" t="s">
        <v>98</v>
      </c>
      <c r="E756" t="s">
        <v>78</v>
      </c>
      <c r="F756">
        <v>201544</v>
      </c>
    </row>
    <row r="757" spans="2:6" x14ac:dyDescent="0.35">
      <c r="B757" t="s">
        <v>0</v>
      </c>
      <c r="C757" t="s">
        <v>4</v>
      </c>
      <c r="D757" t="s">
        <v>98</v>
      </c>
      <c r="E757" t="s">
        <v>78</v>
      </c>
      <c r="F757">
        <v>423725</v>
      </c>
    </row>
    <row r="758" spans="2:6" x14ac:dyDescent="0.35">
      <c r="B758" t="s">
        <v>0</v>
      </c>
      <c r="C758" t="s">
        <v>5</v>
      </c>
      <c r="D758" t="s">
        <v>98</v>
      </c>
      <c r="E758" t="s">
        <v>78</v>
      </c>
      <c r="F758">
        <v>359385</v>
      </c>
    </row>
    <row r="759" spans="2:6" x14ac:dyDescent="0.35">
      <c r="B759" t="s">
        <v>0</v>
      </c>
      <c r="C759" t="s">
        <v>13</v>
      </c>
      <c r="D759" t="s">
        <v>98</v>
      </c>
      <c r="E759" t="s">
        <v>78</v>
      </c>
      <c r="F759">
        <v>47167</v>
      </c>
    </row>
    <row r="760" spans="2:6" x14ac:dyDescent="0.35">
      <c r="B760" t="s">
        <v>0</v>
      </c>
      <c r="C760" t="s">
        <v>6</v>
      </c>
      <c r="D760" t="s">
        <v>98</v>
      </c>
      <c r="E760" t="s">
        <v>78</v>
      </c>
      <c r="F760">
        <v>857341</v>
      </c>
    </row>
    <row r="761" spans="2:6" x14ac:dyDescent="0.35">
      <c r="B761" t="s">
        <v>0</v>
      </c>
      <c r="C761" t="s">
        <v>14</v>
      </c>
      <c r="D761" t="s">
        <v>98</v>
      </c>
      <c r="E761" t="s">
        <v>78</v>
      </c>
      <c r="F761">
        <v>4193</v>
      </c>
    </row>
    <row r="762" spans="2:6" x14ac:dyDescent="0.35">
      <c r="B762" t="s">
        <v>0</v>
      </c>
      <c r="C762" t="s">
        <v>7</v>
      </c>
      <c r="D762" t="s">
        <v>98</v>
      </c>
      <c r="E762" t="s">
        <v>78</v>
      </c>
      <c r="F762">
        <v>22660</v>
      </c>
    </row>
    <row r="763" spans="2:6" x14ac:dyDescent="0.35">
      <c r="B763" t="s">
        <v>0</v>
      </c>
      <c r="C763" t="s">
        <v>15</v>
      </c>
      <c r="D763" t="s">
        <v>98</v>
      </c>
      <c r="E763" t="s">
        <v>78</v>
      </c>
      <c r="F763">
        <v>917694</v>
      </c>
    </row>
    <row r="764" spans="2:6" x14ac:dyDescent="0.35">
      <c r="B764" t="s">
        <v>0</v>
      </c>
      <c r="C764" t="s">
        <v>8</v>
      </c>
      <c r="D764" t="s">
        <v>98</v>
      </c>
      <c r="E764" t="s">
        <v>78</v>
      </c>
      <c r="F764">
        <v>145884</v>
      </c>
    </row>
    <row r="765" spans="2:6" x14ac:dyDescent="0.35">
      <c r="B765" t="s">
        <v>0</v>
      </c>
      <c r="C765" t="s">
        <v>16</v>
      </c>
      <c r="D765" t="s">
        <v>98</v>
      </c>
      <c r="E765" t="s">
        <v>78</v>
      </c>
      <c r="F765">
        <v>1144</v>
      </c>
    </row>
    <row r="766" spans="2:6" hidden="1" x14ac:dyDescent="0.35">
      <c r="B766" t="s">
        <v>83</v>
      </c>
      <c r="C766" t="s">
        <v>38</v>
      </c>
      <c r="D766" t="s">
        <v>98</v>
      </c>
      <c r="E766" t="s">
        <v>78</v>
      </c>
      <c r="F766">
        <v>3139308</v>
      </c>
    </row>
    <row r="767" spans="2:6" hidden="1" x14ac:dyDescent="0.35">
      <c r="B767" t="s">
        <v>42</v>
      </c>
      <c r="C767" t="s">
        <v>17</v>
      </c>
      <c r="D767" t="s">
        <v>98</v>
      </c>
      <c r="E767" t="s">
        <v>78</v>
      </c>
      <c r="F767">
        <v>136266</v>
      </c>
    </row>
    <row r="768" spans="2:6" hidden="1" x14ac:dyDescent="0.35">
      <c r="B768" t="s">
        <v>42</v>
      </c>
      <c r="C768" t="s">
        <v>18</v>
      </c>
      <c r="D768" t="s">
        <v>98</v>
      </c>
      <c r="E768" t="s">
        <v>78</v>
      </c>
      <c r="F768">
        <v>6244</v>
      </c>
    </row>
    <row r="769" spans="2:6" hidden="1" x14ac:dyDescent="0.35">
      <c r="B769" t="s">
        <v>42</v>
      </c>
      <c r="C769" t="s">
        <v>27</v>
      </c>
      <c r="D769" t="s">
        <v>98</v>
      </c>
      <c r="E769" t="s">
        <v>78</v>
      </c>
      <c r="F769">
        <v>78693</v>
      </c>
    </row>
    <row r="770" spans="2:6" hidden="1" x14ac:dyDescent="0.35">
      <c r="B770" t="s">
        <v>42</v>
      </c>
      <c r="C770" t="s">
        <v>28</v>
      </c>
      <c r="D770" t="s">
        <v>98</v>
      </c>
      <c r="E770" t="s">
        <v>78</v>
      </c>
      <c r="F770">
        <v>4398</v>
      </c>
    </row>
    <row r="771" spans="2:6" hidden="1" x14ac:dyDescent="0.35">
      <c r="B771" t="s">
        <v>42</v>
      </c>
      <c r="C771" t="s">
        <v>19</v>
      </c>
      <c r="D771" t="s">
        <v>98</v>
      </c>
      <c r="E771" t="s">
        <v>78</v>
      </c>
      <c r="F771">
        <v>13013</v>
      </c>
    </row>
    <row r="772" spans="2:6" hidden="1" x14ac:dyDescent="0.35">
      <c r="B772" t="s">
        <v>42</v>
      </c>
      <c r="C772" t="s">
        <v>20</v>
      </c>
      <c r="D772" t="s">
        <v>98</v>
      </c>
      <c r="E772" t="s">
        <v>78</v>
      </c>
      <c r="F772">
        <v>87</v>
      </c>
    </row>
    <row r="773" spans="2:6" hidden="1" x14ac:dyDescent="0.35">
      <c r="B773" t="s">
        <v>42</v>
      </c>
      <c r="C773" t="s">
        <v>29</v>
      </c>
      <c r="D773" t="s">
        <v>98</v>
      </c>
      <c r="E773" t="s">
        <v>78</v>
      </c>
      <c r="F773">
        <v>186039</v>
      </c>
    </row>
    <row r="774" spans="2:6" hidden="1" x14ac:dyDescent="0.35">
      <c r="B774" t="s">
        <v>42</v>
      </c>
      <c r="C774" t="s">
        <v>21</v>
      </c>
      <c r="D774" t="s">
        <v>98</v>
      </c>
      <c r="E774" t="s">
        <v>78</v>
      </c>
      <c r="F774">
        <v>6652</v>
      </c>
    </row>
    <row r="775" spans="2:6" hidden="1" x14ac:dyDescent="0.35">
      <c r="B775" t="s">
        <v>42</v>
      </c>
      <c r="C775" t="s">
        <v>22</v>
      </c>
      <c r="D775" t="s">
        <v>98</v>
      </c>
      <c r="E775" t="s">
        <v>78</v>
      </c>
      <c r="F775">
        <v>115192</v>
      </c>
    </row>
    <row r="776" spans="2:6" hidden="1" x14ac:dyDescent="0.35">
      <c r="B776" t="s">
        <v>42</v>
      </c>
      <c r="C776" t="s">
        <v>23</v>
      </c>
      <c r="D776" t="s">
        <v>98</v>
      </c>
      <c r="E776" t="s">
        <v>78</v>
      </c>
      <c r="F776">
        <v>1704041</v>
      </c>
    </row>
    <row r="777" spans="2:6" hidden="1" x14ac:dyDescent="0.35">
      <c r="B777" t="s">
        <v>42</v>
      </c>
      <c r="C777" t="s">
        <v>24</v>
      </c>
      <c r="D777" t="s">
        <v>98</v>
      </c>
      <c r="E777" t="s">
        <v>78</v>
      </c>
      <c r="F777">
        <v>2005</v>
      </c>
    </row>
    <row r="778" spans="2:6" hidden="1" x14ac:dyDescent="0.35">
      <c r="B778" t="s">
        <v>42</v>
      </c>
      <c r="C778" t="s">
        <v>25</v>
      </c>
      <c r="D778" t="s">
        <v>98</v>
      </c>
      <c r="E778" t="s">
        <v>78</v>
      </c>
      <c r="F778">
        <v>255883</v>
      </c>
    </row>
    <row r="779" spans="2:6" hidden="1" x14ac:dyDescent="0.35">
      <c r="B779" t="s">
        <v>42</v>
      </c>
      <c r="C779" t="s">
        <v>30</v>
      </c>
      <c r="D779" t="s">
        <v>98</v>
      </c>
      <c r="E779" t="s">
        <v>78</v>
      </c>
      <c r="F779">
        <v>235202</v>
      </c>
    </row>
    <row r="780" spans="2:6" hidden="1" x14ac:dyDescent="0.35">
      <c r="B780" t="s">
        <v>42</v>
      </c>
      <c r="C780" t="s">
        <v>26</v>
      </c>
      <c r="D780" t="s">
        <v>98</v>
      </c>
      <c r="E780" t="s">
        <v>78</v>
      </c>
      <c r="F780">
        <v>257636</v>
      </c>
    </row>
    <row r="781" spans="2:6" hidden="1" x14ac:dyDescent="0.35">
      <c r="B781" t="s">
        <v>42</v>
      </c>
      <c r="C781" t="s">
        <v>31</v>
      </c>
      <c r="D781" t="s">
        <v>98</v>
      </c>
      <c r="E781" t="s">
        <v>78</v>
      </c>
      <c r="F781">
        <v>137598</v>
      </c>
    </row>
    <row r="782" spans="2:6" hidden="1" x14ac:dyDescent="0.35">
      <c r="B782" t="s">
        <v>42</v>
      </c>
      <c r="C782" t="s">
        <v>32</v>
      </c>
      <c r="D782" t="s">
        <v>98</v>
      </c>
      <c r="E782" t="s">
        <v>78</v>
      </c>
      <c r="F782">
        <v>357</v>
      </c>
    </row>
    <row r="783" spans="2:6" hidden="1" x14ac:dyDescent="0.35">
      <c r="B783" t="s">
        <v>41</v>
      </c>
      <c r="C783" t="s">
        <v>82</v>
      </c>
      <c r="D783" t="s">
        <v>98</v>
      </c>
      <c r="E783" t="s">
        <v>78</v>
      </c>
      <c r="F783">
        <v>1190571</v>
      </c>
    </row>
    <row r="784" spans="2:6" hidden="1" x14ac:dyDescent="0.35">
      <c r="B784" t="s">
        <v>41</v>
      </c>
      <c r="C784" t="s">
        <v>2</v>
      </c>
      <c r="D784" t="s">
        <v>98</v>
      </c>
      <c r="E784" t="s">
        <v>78</v>
      </c>
      <c r="F784">
        <v>1948737</v>
      </c>
    </row>
    <row r="785" spans="2:6" x14ac:dyDescent="0.35">
      <c r="B785" t="s">
        <v>0</v>
      </c>
      <c r="C785" t="s">
        <v>1</v>
      </c>
      <c r="D785" t="s">
        <v>98</v>
      </c>
      <c r="E785" t="s">
        <v>79</v>
      </c>
      <c r="F785">
        <v>1315</v>
      </c>
    </row>
    <row r="786" spans="2:6" x14ac:dyDescent="0.35">
      <c r="B786" t="s">
        <v>0</v>
      </c>
      <c r="C786" t="s">
        <v>9</v>
      </c>
      <c r="D786" t="s">
        <v>98</v>
      </c>
      <c r="E786" t="s">
        <v>79</v>
      </c>
    </row>
    <row r="787" spans="2:6" x14ac:dyDescent="0.35">
      <c r="B787" t="s">
        <v>0</v>
      </c>
      <c r="C787" t="s">
        <v>11</v>
      </c>
      <c r="D787" t="s">
        <v>98</v>
      </c>
      <c r="E787" t="s">
        <v>79</v>
      </c>
      <c r="F787">
        <v>18616</v>
      </c>
    </row>
    <row r="788" spans="2:6" x14ac:dyDescent="0.35">
      <c r="B788" t="s">
        <v>0</v>
      </c>
      <c r="C788" t="s">
        <v>3</v>
      </c>
      <c r="D788" t="s">
        <v>98</v>
      </c>
      <c r="E788" t="s">
        <v>79</v>
      </c>
      <c r="F788">
        <v>45160</v>
      </c>
    </row>
    <row r="789" spans="2:6" x14ac:dyDescent="0.35">
      <c r="B789" t="s">
        <v>0</v>
      </c>
      <c r="C789" t="s">
        <v>12</v>
      </c>
      <c r="D789" t="s">
        <v>98</v>
      </c>
      <c r="E789" t="s">
        <v>79</v>
      </c>
      <c r="F789">
        <v>113515</v>
      </c>
    </row>
    <row r="790" spans="2:6" x14ac:dyDescent="0.35">
      <c r="B790" t="s">
        <v>0</v>
      </c>
      <c r="C790" t="s">
        <v>4</v>
      </c>
      <c r="D790" t="s">
        <v>98</v>
      </c>
      <c r="E790" t="s">
        <v>79</v>
      </c>
      <c r="F790">
        <v>4605</v>
      </c>
    </row>
    <row r="791" spans="2:6" x14ac:dyDescent="0.35">
      <c r="B791" t="s">
        <v>0</v>
      </c>
      <c r="C791" t="s">
        <v>5</v>
      </c>
      <c r="D791" t="s">
        <v>98</v>
      </c>
      <c r="E791" t="s">
        <v>79</v>
      </c>
      <c r="F791">
        <v>81902</v>
      </c>
    </row>
    <row r="792" spans="2:6" x14ac:dyDescent="0.35">
      <c r="B792" t="s">
        <v>0</v>
      </c>
      <c r="C792" t="s">
        <v>13</v>
      </c>
      <c r="D792" t="s">
        <v>98</v>
      </c>
      <c r="E792" t="s">
        <v>79</v>
      </c>
    </row>
    <row r="793" spans="2:6" x14ac:dyDescent="0.35">
      <c r="B793" t="s">
        <v>0</v>
      </c>
      <c r="C793" t="s">
        <v>6</v>
      </c>
      <c r="D793" t="s">
        <v>98</v>
      </c>
      <c r="E793" t="s">
        <v>79</v>
      </c>
      <c r="F793">
        <v>55189</v>
      </c>
    </row>
    <row r="794" spans="2:6" x14ac:dyDescent="0.35">
      <c r="B794" t="s">
        <v>0</v>
      </c>
      <c r="C794" t="s">
        <v>14</v>
      </c>
      <c r="D794" t="s">
        <v>98</v>
      </c>
      <c r="E794" t="s">
        <v>79</v>
      </c>
      <c r="F794">
        <v>481</v>
      </c>
    </row>
    <row r="795" spans="2:6" x14ac:dyDescent="0.35">
      <c r="B795" t="s">
        <v>0</v>
      </c>
      <c r="C795" t="s">
        <v>7</v>
      </c>
      <c r="D795" t="s">
        <v>98</v>
      </c>
      <c r="E795" t="s">
        <v>79</v>
      </c>
      <c r="F795">
        <v>4723</v>
      </c>
    </row>
    <row r="796" spans="2:6" x14ac:dyDescent="0.35">
      <c r="B796" t="s">
        <v>0</v>
      </c>
      <c r="C796" t="s">
        <v>15</v>
      </c>
      <c r="D796" t="s">
        <v>98</v>
      </c>
      <c r="E796" t="s">
        <v>79</v>
      </c>
      <c r="F796">
        <v>81837</v>
      </c>
    </row>
    <row r="797" spans="2:6" x14ac:dyDescent="0.35">
      <c r="B797" t="s">
        <v>0</v>
      </c>
      <c r="C797" t="s">
        <v>8</v>
      </c>
      <c r="D797" t="s">
        <v>98</v>
      </c>
      <c r="E797" t="s">
        <v>79</v>
      </c>
      <c r="F797">
        <v>1379</v>
      </c>
    </row>
    <row r="798" spans="2:6" x14ac:dyDescent="0.35">
      <c r="B798" t="s">
        <v>0</v>
      </c>
      <c r="C798" t="s">
        <v>16</v>
      </c>
      <c r="D798" t="s">
        <v>98</v>
      </c>
      <c r="E798" t="s">
        <v>79</v>
      </c>
      <c r="F798">
        <v>10</v>
      </c>
    </row>
    <row r="799" spans="2:6" hidden="1" x14ac:dyDescent="0.35">
      <c r="B799" t="s">
        <v>83</v>
      </c>
      <c r="C799" t="s">
        <v>38</v>
      </c>
      <c r="D799" t="s">
        <v>98</v>
      </c>
      <c r="E799" t="s">
        <v>79</v>
      </c>
      <c r="F799">
        <v>408732</v>
      </c>
    </row>
    <row r="800" spans="2:6" hidden="1" x14ac:dyDescent="0.35">
      <c r="B800" t="s">
        <v>42</v>
      </c>
      <c r="C800" t="s">
        <v>17</v>
      </c>
      <c r="D800" t="s">
        <v>98</v>
      </c>
      <c r="E800" t="s">
        <v>79</v>
      </c>
      <c r="F800">
        <v>1752</v>
      </c>
    </row>
    <row r="801" spans="2:6" hidden="1" x14ac:dyDescent="0.35">
      <c r="B801" t="s">
        <v>42</v>
      </c>
      <c r="C801" t="s">
        <v>18</v>
      </c>
      <c r="D801" t="s">
        <v>98</v>
      </c>
      <c r="E801" t="s">
        <v>79</v>
      </c>
      <c r="F801">
        <v>6372</v>
      </c>
    </row>
    <row r="802" spans="2:6" hidden="1" x14ac:dyDescent="0.35">
      <c r="B802" t="s">
        <v>42</v>
      </c>
      <c r="C802" t="s">
        <v>27</v>
      </c>
      <c r="D802" t="s">
        <v>98</v>
      </c>
      <c r="E802" t="s">
        <v>79</v>
      </c>
      <c r="F802">
        <v>8276</v>
      </c>
    </row>
    <row r="803" spans="2:6" hidden="1" x14ac:dyDescent="0.35">
      <c r="B803" t="s">
        <v>42</v>
      </c>
      <c r="C803" t="s">
        <v>28</v>
      </c>
      <c r="D803" t="s">
        <v>98</v>
      </c>
      <c r="E803" t="s">
        <v>79</v>
      </c>
      <c r="F803">
        <v>1105</v>
      </c>
    </row>
    <row r="804" spans="2:6" hidden="1" x14ac:dyDescent="0.35">
      <c r="B804" t="s">
        <v>42</v>
      </c>
      <c r="C804" t="s">
        <v>19</v>
      </c>
      <c r="D804" t="s">
        <v>98</v>
      </c>
      <c r="E804" t="s">
        <v>79</v>
      </c>
      <c r="F804">
        <v>42</v>
      </c>
    </row>
    <row r="805" spans="2:6" hidden="1" x14ac:dyDescent="0.35">
      <c r="B805" t="s">
        <v>42</v>
      </c>
      <c r="C805" t="s">
        <v>20</v>
      </c>
      <c r="D805" t="s">
        <v>98</v>
      </c>
      <c r="E805" t="s">
        <v>79</v>
      </c>
    </row>
    <row r="806" spans="2:6" hidden="1" x14ac:dyDescent="0.35">
      <c r="B806" t="s">
        <v>42</v>
      </c>
      <c r="C806" t="s">
        <v>29</v>
      </c>
      <c r="D806" t="s">
        <v>98</v>
      </c>
      <c r="E806" t="s">
        <v>79</v>
      </c>
      <c r="F806">
        <v>48659</v>
      </c>
    </row>
    <row r="807" spans="2:6" hidden="1" x14ac:dyDescent="0.35">
      <c r="B807" t="s">
        <v>42</v>
      </c>
      <c r="C807" t="s">
        <v>21</v>
      </c>
      <c r="D807" t="s">
        <v>98</v>
      </c>
      <c r="E807" t="s">
        <v>79</v>
      </c>
    </row>
    <row r="808" spans="2:6" hidden="1" x14ac:dyDescent="0.35">
      <c r="B808" t="s">
        <v>42</v>
      </c>
      <c r="C808" t="s">
        <v>22</v>
      </c>
      <c r="D808" t="s">
        <v>98</v>
      </c>
      <c r="E808" t="s">
        <v>79</v>
      </c>
      <c r="F808">
        <v>60847</v>
      </c>
    </row>
    <row r="809" spans="2:6" hidden="1" x14ac:dyDescent="0.35">
      <c r="B809" t="s">
        <v>42</v>
      </c>
      <c r="C809" t="s">
        <v>23</v>
      </c>
      <c r="D809" t="s">
        <v>98</v>
      </c>
      <c r="E809" t="s">
        <v>79</v>
      </c>
      <c r="F809">
        <v>85212</v>
      </c>
    </row>
    <row r="810" spans="2:6" hidden="1" x14ac:dyDescent="0.35">
      <c r="B810" t="s">
        <v>42</v>
      </c>
      <c r="C810" t="s">
        <v>24</v>
      </c>
      <c r="D810" t="s">
        <v>98</v>
      </c>
      <c r="E810" t="s">
        <v>79</v>
      </c>
      <c r="F810">
        <v>40040</v>
      </c>
    </row>
    <row r="811" spans="2:6" hidden="1" x14ac:dyDescent="0.35">
      <c r="B811" t="s">
        <v>42</v>
      </c>
      <c r="C811" t="s">
        <v>25</v>
      </c>
      <c r="D811" t="s">
        <v>98</v>
      </c>
      <c r="E811" t="s">
        <v>79</v>
      </c>
      <c r="F811">
        <v>81609</v>
      </c>
    </row>
    <row r="812" spans="2:6" hidden="1" x14ac:dyDescent="0.35">
      <c r="B812" t="s">
        <v>42</v>
      </c>
      <c r="C812" t="s">
        <v>30</v>
      </c>
      <c r="D812" t="s">
        <v>98</v>
      </c>
      <c r="E812" t="s">
        <v>79</v>
      </c>
      <c r="F812">
        <v>16129</v>
      </c>
    </row>
    <row r="813" spans="2:6" hidden="1" x14ac:dyDescent="0.35">
      <c r="B813" t="s">
        <v>42</v>
      </c>
      <c r="C813" t="s">
        <v>26</v>
      </c>
      <c r="D813" t="s">
        <v>98</v>
      </c>
      <c r="E813" t="s">
        <v>79</v>
      </c>
      <c r="F813">
        <v>15726</v>
      </c>
    </row>
    <row r="814" spans="2:6" hidden="1" x14ac:dyDescent="0.35">
      <c r="B814" t="s">
        <v>42</v>
      </c>
      <c r="C814" t="s">
        <v>31</v>
      </c>
      <c r="D814" t="s">
        <v>98</v>
      </c>
      <c r="E814" t="s">
        <v>79</v>
      </c>
      <c r="F814">
        <v>42963</v>
      </c>
    </row>
    <row r="815" spans="2:6" hidden="1" x14ac:dyDescent="0.35">
      <c r="B815" t="s">
        <v>42</v>
      </c>
      <c r="C815" t="s">
        <v>32</v>
      </c>
      <c r="D815" t="s">
        <v>98</v>
      </c>
      <c r="E815" t="s">
        <v>79</v>
      </c>
    </row>
    <row r="816" spans="2:6" hidden="1" x14ac:dyDescent="0.35">
      <c r="B816" t="s">
        <v>41</v>
      </c>
      <c r="C816" t="s">
        <v>82</v>
      </c>
      <c r="D816" t="s">
        <v>98</v>
      </c>
      <c r="E816" t="s">
        <v>79</v>
      </c>
      <c r="F816">
        <v>214458</v>
      </c>
    </row>
    <row r="817" spans="2:6" hidden="1" x14ac:dyDescent="0.35">
      <c r="B817" t="s">
        <v>41</v>
      </c>
      <c r="C817" t="s">
        <v>2</v>
      </c>
      <c r="D817" t="s">
        <v>98</v>
      </c>
      <c r="E817" t="s">
        <v>79</v>
      </c>
      <c r="F817">
        <v>194274</v>
      </c>
    </row>
    <row r="818" spans="2:6" x14ac:dyDescent="0.35">
      <c r="B818" t="s">
        <v>0</v>
      </c>
      <c r="C818" t="s">
        <v>1</v>
      </c>
      <c r="D818" t="s">
        <v>98</v>
      </c>
      <c r="E818" t="s">
        <v>80</v>
      </c>
      <c r="F818">
        <v>9</v>
      </c>
    </row>
    <row r="819" spans="2:6" x14ac:dyDescent="0.35">
      <c r="B819" t="s">
        <v>0</v>
      </c>
      <c r="C819" t="s">
        <v>9</v>
      </c>
      <c r="D819" t="s">
        <v>98</v>
      </c>
      <c r="E819" t="s">
        <v>80</v>
      </c>
    </row>
    <row r="820" spans="2:6" x14ac:dyDescent="0.35">
      <c r="B820" t="s">
        <v>0</v>
      </c>
      <c r="C820" t="s">
        <v>11</v>
      </c>
      <c r="D820" t="s">
        <v>98</v>
      </c>
      <c r="E820" t="s">
        <v>80</v>
      </c>
    </row>
    <row r="821" spans="2:6" x14ac:dyDescent="0.35">
      <c r="B821" t="s">
        <v>0</v>
      </c>
      <c r="C821" t="s">
        <v>3</v>
      </c>
      <c r="D821" t="s">
        <v>98</v>
      </c>
      <c r="E821" t="s">
        <v>80</v>
      </c>
      <c r="F821">
        <v>435</v>
      </c>
    </row>
    <row r="822" spans="2:6" x14ac:dyDescent="0.35">
      <c r="B822" t="s">
        <v>0</v>
      </c>
      <c r="C822" t="s">
        <v>12</v>
      </c>
      <c r="D822" t="s">
        <v>98</v>
      </c>
      <c r="E822" t="s">
        <v>80</v>
      </c>
    </row>
    <row r="823" spans="2:6" x14ac:dyDescent="0.35">
      <c r="B823" t="s">
        <v>0</v>
      </c>
      <c r="C823" t="s">
        <v>4</v>
      </c>
      <c r="D823" t="s">
        <v>98</v>
      </c>
      <c r="E823" t="s">
        <v>80</v>
      </c>
    </row>
    <row r="824" spans="2:6" x14ac:dyDescent="0.35">
      <c r="B824" t="s">
        <v>0</v>
      </c>
      <c r="C824" t="s">
        <v>5</v>
      </c>
      <c r="D824" t="s">
        <v>98</v>
      </c>
      <c r="E824" t="s">
        <v>80</v>
      </c>
      <c r="F824">
        <v>401</v>
      </c>
    </row>
    <row r="825" spans="2:6" x14ac:dyDescent="0.35">
      <c r="B825" t="s">
        <v>0</v>
      </c>
      <c r="C825" t="s">
        <v>13</v>
      </c>
      <c r="D825" t="s">
        <v>98</v>
      </c>
      <c r="E825" t="s">
        <v>80</v>
      </c>
    </row>
    <row r="826" spans="2:6" x14ac:dyDescent="0.35">
      <c r="B826" t="s">
        <v>0</v>
      </c>
      <c r="C826" t="s">
        <v>6</v>
      </c>
      <c r="D826" t="s">
        <v>98</v>
      </c>
      <c r="E826" t="s">
        <v>80</v>
      </c>
    </row>
    <row r="827" spans="2:6" x14ac:dyDescent="0.35">
      <c r="B827" t="s">
        <v>0</v>
      </c>
      <c r="C827" t="s">
        <v>14</v>
      </c>
      <c r="D827" t="s">
        <v>98</v>
      </c>
      <c r="E827" t="s">
        <v>80</v>
      </c>
    </row>
    <row r="828" spans="2:6" x14ac:dyDescent="0.35">
      <c r="B828" t="s">
        <v>0</v>
      </c>
      <c r="C828" t="s">
        <v>7</v>
      </c>
      <c r="D828" t="s">
        <v>98</v>
      </c>
      <c r="E828" t="s">
        <v>80</v>
      </c>
    </row>
    <row r="829" spans="2:6" x14ac:dyDescent="0.35">
      <c r="B829" t="s">
        <v>0</v>
      </c>
      <c r="C829" t="s">
        <v>15</v>
      </c>
      <c r="D829" t="s">
        <v>98</v>
      </c>
      <c r="E829" t="s">
        <v>80</v>
      </c>
    </row>
    <row r="830" spans="2:6" x14ac:dyDescent="0.35">
      <c r="B830" t="s">
        <v>0</v>
      </c>
      <c r="C830" t="s">
        <v>8</v>
      </c>
      <c r="D830" t="s">
        <v>98</v>
      </c>
      <c r="E830" t="s">
        <v>80</v>
      </c>
    </row>
    <row r="831" spans="2:6" x14ac:dyDescent="0.35">
      <c r="B831" t="s">
        <v>0</v>
      </c>
      <c r="C831" t="s">
        <v>16</v>
      </c>
      <c r="D831" t="s">
        <v>98</v>
      </c>
      <c r="E831" t="s">
        <v>80</v>
      </c>
    </row>
    <row r="832" spans="2:6" hidden="1" x14ac:dyDescent="0.35">
      <c r="B832" t="s">
        <v>83</v>
      </c>
      <c r="C832" t="s">
        <v>38</v>
      </c>
      <c r="D832" t="s">
        <v>98</v>
      </c>
      <c r="E832" t="s">
        <v>80</v>
      </c>
      <c r="F832">
        <v>845</v>
      </c>
    </row>
    <row r="833" spans="2:6" hidden="1" x14ac:dyDescent="0.35">
      <c r="B833" t="s">
        <v>42</v>
      </c>
      <c r="C833" t="s">
        <v>17</v>
      </c>
      <c r="D833" t="s">
        <v>98</v>
      </c>
      <c r="E833" t="s">
        <v>80</v>
      </c>
    </row>
    <row r="834" spans="2:6" hidden="1" x14ac:dyDescent="0.35">
      <c r="B834" t="s">
        <v>42</v>
      </c>
      <c r="C834" t="s">
        <v>18</v>
      </c>
      <c r="D834" t="s">
        <v>98</v>
      </c>
      <c r="E834" t="s">
        <v>80</v>
      </c>
      <c r="F834">
        <v>406</v>
      </c>
    </row>
    <row r="835" spans="2:6" hidden="1" x14ac:dyDescent="0.35">
      <c r="B835" t="s">
        <v>42</v>
      </c>
      <c r="C835" t="s">
        <v>27</v>
      </c>
      <c r="D835" t="s">
        <v>98</v>
      </c>
      <c r="E835" t="s">
        <v>80</v>
      </c>
    </row>
    <row r="836" spans="2:6" hidden="1" x14ac:dyDescent="0.35">
      <c r="B836" t="s">
        <v>42</v>
      </c>
      <c r="C836" t="s">
        <v>28</v>
      </c>
      <c r="D836" t="s">
        <v>98</v>
      </c>
      <c r="E836" t="s">
        <v>80</v>
      </c>
    </row>
    <row r="837" spans="2:6" hidden="1" x14ac:dyDescent="0.35">
      <c r="B837" t="s">
        <v>42</v>
      </c>
      <c r="C837" t="s">
        <v>19</v>
      </c>
      <c r="D837" t="s">
        <v>98</v>
      </c>
      <c r="E837" t="s">
        <v>80</v>
      </c>
    </row>
    <row r="838" spans="2:6" hidden="1" x14ac:dyDescent="0.35">
      <c r="B838" t="s">
        <v>42</v>
      </c>
      <c r="C838" t="s">
        <v>20</v>
      </c>
      <c r="D838" t="s">
        <v>98</v>
      </c>
      <c r="E838" t="s">
        <v>80</v>
      </c>
    </row>
    <row r="839" spans="2:6" hidden="1" x14ac:dyDescent="0.35">
      <c r="B839" t="s">
        <v>42</v>
      </c>
      <c r="C839" t="s">
        <v>29</v>
      </c>
      <c r="D839" t="s">
        <v>98</v>
      </c>
      <c r="E839" t="s">
        <v>80</v>
      </c>
    </row>
    <row r="840" spans="2:6" hidden="1" x14ac:dyDescent="0.35">
      <c r="B840" t="s">
        <v>42</v>
      </c>
      <c r="C840" t="s">
        <v>21</v>
      </c>
      <c r="D840" t="s">
        <v>98</v>
      </c>
      <c r="E840" t="s">
        <v>80</v>
      </c>
    </row>
    <row r="841" spans="2:6" hidden="1" x14ac:dyDescent="0.35">
      <c r="B841" t="s">
        <v>42</v>
      </c>
      <c r="C841" t="s">
        <v>22</v>
      </c>
      <c r="D841" t="s">
        <v>98</v>
      </c>
      <c r="E841" t="s">
        <v>80</v>
      </c>
      <c r="F841">
        <v>431</v>
      </c>
    </row>
    <row r="842" spans="2:6" hidden="1" x14ac:dyDescent="0.35">
      <c r="B842" t="s">
        <v>42</v>
      </c>
      <c r="C842" t="s">
        <v>23</v>
      </c>
      <c r="D842" t="s">
        <v>98</v>
      </c>
      <c r="E842" t="s">
        <v>80</v>
      </c>
      <c r="F842">
        <v>8</v>
      </c>
    </row>
    <row r="843" spans="2:6" hidden="1" x14ac:dyDescent="0.35">
      <c r="B843" t="s">
        <v>42</v>
      </c>
      <c r="C843" t="s">
        <v>24</v>
      </c>
      <c r="D843" t="s">
        <v>98</v>
      </c>
      <c r="E843" t="s">
        <v>80</v>
      </c>
    </row>
    <row r="844" spans="2:6" hidden="1" x14ac:dyDescent="0.35">
      <c r="B844" t="s">
        <v>42</v>
      </c>
      <c r="C844" t="s">
        <v>25</v>
      </c>
      <c r="D844" t="s">
        <v>98</v>
      </c>
      <c r="E844" t="s">
        <v>80</v>
      </c>
    </row>
    <row r="845" spans="2:6" hidden="1" x14ac:dyDescent="0.35">
      <c r="B845" t="s">
        <v>42</v>
      </c>
      <c r="C845" t="s">
        <v>30</v>
      </c>
      <c r="D845" t="s">
        <v>98</v>
      </c>
      <c r="E845" t="s">
        <v>80</v>
      </c>
    </row>
    <row r="846" spans="2:6" hidden="1" x14ac:dyDescent="0.35">
      <c r="B846" t="s">
        <v>42</v>
      </c>
      <c r="C846" t="s">
        <v>26</v>
      </c>
      <c r="D846" t="s">
        <v>98</v>
      </c>
      <c r="E846" t="s">
        <v>80</v>
      </c>
    </row>
    <row r="847" spans="2:6" hidden="1" x14ac:dyDescent="0.35">
      <c r="B847" t="s">
        <v>42</v>
      </c>
      <c r="C847" t="s">
        <v>31</v>
      </c>
      <c r="D847" t="s">
        <v>98</v>
      </c>
      <c r="E847" t="s">
        <v>80</v>
      </c>
    </row>
    <row r="848" spans="2:6" hidden="1" x14ac:dyDescent="0.35">
      <c r="B848" t="s">
        <v>42</v>
      </c>
      <c r="C848" t="s">
        <v>32</v>
      </c>
      <c r="D848" t="s">
        <v>98</v>
      </c>
      <c r="E848" t="s">
        <v>80</v>
      </c>
    </row>
    <row r="849" spans="2:6" hidden="1" x14ac:dyDescent="0.35">
      <c r="B849" t="s">
        <v>41</v>
      </c>
      <c r="C849" t="s">
        <v>82</v>
      </c>
      <c r="D849" t="s">
        <v>98</v>
      </c>
      <c r="E849" t="s">
        <v>80</v>
      </c>
    </row>
    <row r="850" spans="2:6" hidden="1" x14ac:dyDescent="0.35">
      <c r="B850" t="s">
        <v>41</v>
      </c>
      <c r="C850" t="s">
        <v>2</v>
      </c>
      <c r="D850" t="s">
        <v>98</v>
      </c>
      <c r="E850" t="s">
        <v>80</v>
      </c>
      <c r="F850">
        <v>845</v>
      </c>
    </row>
    <row r="851" spans="2:6" x14ac:dyDescent="0.35">
      <c r="B851" t="s">
        <v>0</v>
      </c>
      <c r="C851" t="s">
        <v>1</v>
      </c>
      <c r="D851" t="s">
        <v>98</v>
      </c>
      <c r="E851" t="s">
        <v>81</v>
      </c>
      <c r="F851">
        <v>25232</v>
      </c>
    </row>
    <row r="852" spans="2:6" x14ac:dyDescent="0.35">
      <c r="B852" t="s">
        <v>0</v>
      </c>
      <c r="C852" t="s">
        <v>9</v>
      </c>
      <c r="D852" t="s">
        <v>98</v>
      </c>
      <c r="E852" t="s">
        <v>81</v>
      </c>
      <c r="F852">
        <v>0</v>
      </c>
    </row>
    <row r="853" spans="2:6" x14ac:dyDescent="0.35">
      <c r="B853" t="s">
        <v>0</v>
      </c>
      <c r="C853" t="s">
        <v>11</v>
      </c>
      <c r="D853" t="s">
        <v>98</v>
      </c>
      <c r="E853" t="s">
        <v>81</v>
      </c>
      <c r="F853">
        <v>3756</v>
      </c>
    </row>
    <row r="854" spans="2:6" x14ac:dyDescent="0.35">
      <c r="B854" t="s">
        <v>0</v>
      </c>
      <c r="C854" t="s">
        <v>3</v>
      </c>
      <c r="D854" t="s">
        <v>98</v>
      </c>
      <c r="E854" t="s">
        <v>81</v>
      </c>
      <c r="F854">
        <v>102583</v>
      </c>
    </row>
    <row r="855" spans="2:6" x14ac:dyDescent="0.35">
      <c r="B855" t="s">
        <v>0</v>
      </c>
      <c r="C855" t="s">
        <v>12</v>
      </c>
      <c r="D855" t="s">
        <v>98</v>
      </c>
      <c r="E855" t="s">
        <v>81</v>
      </c>
      <c r="F855">
        <v>3673</v>
      </c>
    </row>
    <row r="856" spans="2:6" x14ac:dyDescent="0.35">
      <c r="B856" t="s">
        <v>0</v>
      </c>
      <c r="C856" t="s">
        <v>4</v>
      </c>
      <c r="D856" t="s">
        <v>98</v>
      </c>
      <c r="E856" t="s">
        <v>81</v>
      </c>
      <c r="F856">
        <v>2131464</v>
      </c>
    </row>
    <row r="857" spans="2:6" x14ac:dyDescent="0.35">
      <c r="B857" t="s">
        <v>0</v>
      </c>
      <c r="C857" t="s">
        <v>5</v>
      </c>
      <c r="D857" t="s">
        <v>98</v>
      </c>
      <c r="E857" t="s">
        <v>81</v>
      </c>
      <c r="F857">
        <v>305742</v>
      </c>
    </row>
    <row r="858" spans="2:6" x14ac:dyDescent="0.35">
      <c r="B858" t="s">
        <v>0</v>
      </c>
      <c r="C858" t="s">
        <v>13</v>
      </c>
      <c r="D858" t="s">
        <v>98</v>
      </c>
      <c r="E858" t="s">
        <v>81</v>
      </c>
      <c r="F858">
        <v>2478</v>
      </c>
    </row>
    <row r="859" spans="2:6" x14ac:dyDescent="0.35">
      <c r="B859" t="s">
        <v>0</v>
      </c>
      <c r="C859" t="s">
        <v>6</v>
      </c>
      <c r="D859" t="s">
        <v>98</v>
      </c>
      <c r="E859" t="s">
        <v>81</v>
      </c>
      <c r="F859">
        <v>220918</v>
      </c>
    </row>
    <row r="860" spans="2:6" x14ac:dyDescent="0.35">
      <c r="B860" t="s">
        <v>0</v>
      </c>
      <c r="C860" t="s">
        <v>14</v>
      </c>
      <c r="D860" t="s">
        <v>98</v>
      </c>
      <c r="E860" t="s">
        <v>81</v>
      </c>
      <c r="F860">
        <v>229366</v>
      </c>
    </row>
    <row r="861" spans="2:6" x14ac:dyDescent="0.35">
      <c r="B861" t="s">
        <v>0</v>
      </c>
      <c r="C861" t="s">
        <v>7</v>
      </c>
      <c r="D861" t="s">
        <v>98</v>
      </c>
      <c r="E861" t="s">
        <v>81</v>
      </c>
      <c r="F861">
        <v>8600</v>
      </c>
    </row>
    <row r="862" spans="2:6" x14ac:dyDescent="0.35">
      <c r="B862" t="s">
        <v>0</v>
      </c>
      <c r="C862" t="s">
        <v>15</v>
      </c>
      <c r="D862" t="s">
        <v>98</v>
      </c>
      <c r="E862" t="s">
        <v>81</v>
      </c>
      <c r="F862">
        <v>198972</v>
      </c>
    </row>
    <row r="863" spans="2:6" x14ac:dyDescent="0.35">
      <c r="B863" t="s">
        <v>0</v>
      </c>
      <c r="C863" t="s">
        <v>8</v>
      </c>
      <c r="D863" t="s">
        <v>98</v>
      </c>
      <c r="E863" t="s">
        <v>81</v>
      </c>
      <c r="F863">
        <v>356932</v>
      </c>
    </row>
    <row r="864" spans="2:6" x14ac:dyDescent="0.35">
      <c r="B864" t="s">
        <v>0</v>
      </c>
      <c r="C864" t="s">
        <v>16</v>
      </c>
      <c r="D864" t="s">
        <v>98</v>
      </c>
      <c r="E864" t="s">
        <v>81</v>
      </c>
      <c r="F864">
        <v>28318</v>
      </c>
    </row>
    <row r="865" spans="2:6" hidden="1" x14ac:dyDescent="0.35">
      <c r="B865" t="s">
        <v>83</v>
      </c>
      <c r="C865" t="s">
        <v>38</v>
      </c>
      <c r="D865" t="s">
        <v>98</v>
      </c>
      <c r="E865" t="s">
        <v>81</v>
      </c>
      <c r="F865">
        <v>3618035</v>
      </c>
    </row>
    <row r="866" spans="2:6" hidden="1" x14ac:dyDescent="0.35">
      <c r="B866" t="s">
        <v>42</v>
      </c>
      <c r="C866" t="s">
        <v>17</v>
      </c>
      <c r="D866" t="s">
        <v>98</v>
      </c>
      <c r="E866" t="s">
        <v>81</v>
      </c>
      <c r="F866">
        <v>620941</v>
      </c>
    </row>
    <row r="867" spans="2:6" hidden="1" x14ac:dyDescent="0.35">
      <c r="B867" t="s">
        <v>42</v>
      </c>
      <c r="C867" t="s">
        <v>18</v>
      </c>
      <c r="D867" t="s">
        <v>98</v>
      </c>
      <c r="E867" t="s">
        <v>81</v>
      </c>
      <c r="F867">
        <v>13806</v>
      </c>
    </row>
    <row r="868" spans="2:6" hidden="1" x14ac:dyDescent="0.35">
      <c r="B868" t="s">
        <v>42</v>
      </c>
      <c r="C868" t="s">
        <v>27</v>
      </c>
      <c r="D868" t="s">
        <v>98</v>
      </c>
      <c r="E868" t="s">
        <v>81</v>
      </c>
      <c r="F868">
        <v>21397</v>
      </c>
    </row>
    <row r="869" spans="2:6" hidden="1" x14ac:dyDescent="0.35">
      <c r="B869" t="s">
        <v>42</v>
      </c>
      <c r="C869" t="s">
        <v>28</v>
      </c>
      <c r="D869" t="s">
        <v>98</v>
      </c>
      <c r="E869" t="s">
        <v>81</v>
      </c>
      <c r="F869">
        <v>4858</v>
      </c>
    </row>
    <row r="870" spans="2:6" hidden="1" x14ac:dyDescent="0.35">
      <c r="B870" t="s">
        <v>42</v>
      </c>
      <c r="C870" t="s">
        <v>19</v>
      </c>
      <c r="D870" t="s">
        <v>98</v>
      </c>
      <c r="E870" t="s">
        <v>81</v>
      </c>
      <c r="F870">
        <v>48401</v>
      </c>
    </row>
    <row r="871" spans="2:6" hidden="1" x14ac:dyDescent="0.35">
      <c r="B871" t="s">
        <v>42</v>
      </c>
      <c r="C871" t="s">
        <v>20</v>
      </c>
      <c r="D871" t="s">
        <v>98</v>
      </c>
      <c r="E871" t="s">
        <v>81</v>
      </c>
      <c r="F871">
        <v>874</v>
      </c>
    </row>
    <row r="872" spans="2:6" hidden="1" x14ac:dyDescent="0.35">
      <c r="B872" t="s">
        <v>42</v>
      </c>
      <c r="C872" t="s">
        <v>29</v>
      </c>
      <c r="D872" t="s">
        <v>98</v>
      </c>
      <c r="E872" t="s">
        <v>81</v>
      </c>
      <c r="F872">
        <v>38676</v>
      </c>
    </row>
    <row r="873" spans="2:6" hidden="1" x14ac:dyDescent="0.35">
      <c r="B873" t="s">
        <v>42</v>
      </c>
      <c r="C873" t="s">
        <v>21</v>
      </c>
      <c r="D873" t="s">
        <v>98</v>
      </c>
      <c r="E873" t="s">
        <v>81</v>
      </c>
      <c r="F873">
        <v>124459</v>
      </c>
    </row>
    <row r="874" spans="2:6" hidden="1" x14ac:dyDescent="0.35">
      <c r="B874" t="s">
        <v>42</v>
      </c>
      <c r="C874" t="s">
        <v>22</v>
      </c>
      <c r="D874" t="s">
        <v>98</v>
      </c>
      <c r="E874" t="s">
        <v>81</v>
      </c>
      <c r="F874">
        <v>143291</v>
      </c>
    </row>
    <row r="875" spans="2:6" hidden="1" x14ac:dyDescent="0.35">
      <c r="B875" t="s">
        <v>42</v>
      </c>
      <c r="C875" t="s">
        <v>23</v>
      </c>
      <c r="D875" t="s">
        <v>98</v>
      </c>
      <c r="E875" t="s">
        <v>81</v>
      </c>
      <c r="F875">
        <v>2302636</v>
      </c>
    </row>
    <row r="876" spans="2:6" hidden="1" x14ac:dyDescent="0.35">
      <c r="B876" t="s">
        <v>42</v>
      </c>
      <c r="C876" t="s">
        <v>24</v>
      </c>
      <c r="D876" t="s">
        <v>98</v>
      </c>
      <c r="E876" t="s">
        <v>81</v>
      </c>
      <c r="F876">
        <v>28599</v>
      </c>
    </row>
    <row r="877" spans="2:6" hidden="1" x14ac:dyDescent="0.35">
      <c r="B877" t="s">
        <v>42</v>
      </c>
      <c r="C877" t="s">
        <v>25</v>
      </c>
      <c r="D877" t="s">
        <v>98</v>
      </c>
      <c r="E877" t="s">
        <v>81</v>
      </c>
      <c r="F877">
        <v>108100</v>
      </c>
    </row>
    <row r="878" spans="2:6" hidden="1" x14ac:dyDescent="0.35">
      <c r="B878" t="s">
        <v>42</v>
      </c>
      <c r="C878" t="s">
        <v>30</v>
      </c>
      <c r="D878" t="s">
        <v>98</v>
      </c>
      <c r="E878" t="s">
        <v>81</v>
      </c>
      <c r="F878">
        <v>23472</v>
      </c>
    </row>
    <row r="879" spans="2:6" hidden="1" x14ac:dyDescent="0.35">
      <c r="B879" t="s">
        <v>42</v>
      </c>
      <c r="C879" t="s">
        <v>26</v>
      </c>
      <c r="D879" t="s">
        <v>98</v>
      </c>
      <c r="E879" t="s">
        <v>81</v>
      </c>
      <c r="F879">
        <v>93981</v>
      </c>
    </row>
    <row r="880" spans="2:6" hidden="1" x14ac:dyDescent="0.35">
      <c r="B880" t="s">
        <v>42</v>
      </c>
      <c r="C880" t="s">
        <v>31</v>
      </c>
      <c r="D880" t="s">
        <v>98</v>
      </c>
      <c r="E880" t="s">
        <v>81</v>
      </c>
      <c r="F880">
        <v>43716</v>
      </c>
    </row>
    <row r="881" spans="2:6" hidden="1" x14ac:dyDescent="0.35">
      <c r="B881" t="s">
        <v>42</v>
      </c>
      <c r="C881" t="s">
        <v>32</v>
      </c>
      <c r="D881" t="s">
        <v>98</v>
      </c>
      <c r="E881" t="s">
        <v>81</v>
      </c>
      <c r="F881">
        <v>828</v>
      </c>
    </row>
    <row r="882" spans="2:6" hidden="1" x14ac:dyDescent="0.35">
      <c r="B882" t="s">
        <v>41</v>
      </c>
      <c r="C882" t="s">
        <v>82</v>
      </c>
      <c r="D882" t="s">
        <v>98</v>
      </c>
      <c r="E882" t="s">
        <v>81</v>
      </c>
      <c r="F882">
        <v>466564</v>
      </c>
    </row>
    <row r="883" spans="2:6" hidden="1" x14ac:dyDescent="0.35">
      <c r="B883" t="s">
        <v>41</v>
      </c>
      <c r="C883" t="s">
        <v>2</v>
      </c>
      <c r="D883" t="s">
        <v>98</v>
      </c>
      <c r="E883" t="s">
        <v>81</v>
      </c>
      <c r="F883">
        <v>3151471</v>
      </c>
    </row>
    <row r="884" spans="2:6" x14ac:dyDescent="0.35">
      <c r="B884" t="s">
        <v>0</v>
      </c>
      <c r="C884" t="s">
        <v>1</v>
      </c>
      <c r="D884" t="s">
        <v>102</v>
      </c>
      <c r="E884" t="s">
        <v>102</v>
      </c>
      <c r="F884">
        <v>2645726</v>
      </c>
    </row>
    <row r="885" spans="2:6" x14ac:dyDescent="0.35">
      <c r="B885" t="s">
        <v>0</v>
      </c>
      <c r="C885" t="s">
        <v>9</v>
      </c>
      <c r="D885" t="s">
        <v>102</v>
      </c>
      <c r="E885" t="s">
        <v>102</v>
      </c>
      <c r="F885">
        <v>31842</v>
      </c>
    </row>
    <row r="886" spans="2:6" x14ac:dyDescent="0.35">
      <c r="B886" t="s">
        <v>0</v>
      </c>
      <c r="C886" t="s">
        <v>11</v>
      </c>
      <c r="D886" t="s">
        <v>102</v>
      </c>
      <c r="E886" t="s">
        <v>102</v>
      </c>
      <c r="F886">
        <v>1041083</v>
      </c>
    </row>
    <row r="887" spans="2:6" x14ac:dyDescent="0.35">
      <c r="B887" t="s">
        <v>0</v>
      </c>
      <c r="C887" t="s">
        <v>3</v>
      </c>
      <c r="D887" t="s">
        <v>102</v>
      </c>
      <c r="E887" t="s">
        <v>102</v>
      </c>
      <c r="F887">
        <v>3932977</v>
      </c>
    </row>
    <row r="888" spans="2:6" x14ac:dyDescent="0.35">
      <c r="B888" t="s">
        <v>0</v>
      </c>
      <c r="C888" t="s">
        <v>12</v>
      </c>
      <c r="D888" t="s">
        <v>102</v>
      </c>
      <c r="E888" t="s">
        <v>102</v>
      </c>
      <c r="F888">
        <v>5223674</v>
      </c>
    </row>
    <row r="889" spans="2:6" x14ac:dyDescent="0.35">
      <c r="B889" t="s">
        <v>0</v>
      </c>
      <c r="C889" t="s">
        <v>4</v>
      </c>
      <c r="D889" t="s">
        <v>102</v>
      </c>
      <c r="E889" t="s">
        <v>102</v>
      </c>
      <c r="F889">
        <v>16555294</v>
      </c>
    </row>
    <row r="890" spans="2:6" x14ac:dyDescent="0.35">
      <c r="B890" t="s">
        <v>0</v>
      </c>
      <c r="C890" t="s">
        <v>5</v>
      </c>
      <c r="D890" t="s">
        <v>102</v>
      </c>
      <c r="E890" t="s">
        <v>102</v>
      </c>
      <c r="F890">
        <v>3994988</v>
      </c>
    </row>
    <row r="891" spans="2:6" x14ac:dyDescent="0.35">
      <c r="B891" t="s">
        <v>0</v>
      </c>
      <c r="C891" t="s">
        <v>13</v>
      </c>
      <c r="D891" t="s">
        <v>102</v>
      </c>
      <c r="E891" t="s">
        <v>102</v>
      </c>
      <c r="F891">
        <v>3661838</v>
      </c>
    </row>
    <row r="892" spans="2:6" x14ac:dyDescent="0.35">
      <c r="B892" t="s">
        <v>0</v>
      </c>
      <c r="C892" t="s">
        <v>6</v>
      </c>
      <c r="D892" t="s">
        <v>102</v>
      </c>
      <c r="E892" t="s">
        <v>102</v>
      </c>
      <c r="F892">
        <v>24886008</v>
      </c>
    </row>
    <row r="893" spans="2:6" x14ac:dyDescent="0.35">
      <c r="B893" t="s">
        <v>0</v>
      </c>
      <c r="C893" t="s">
        <v>14</v>
      </c>
      <c r="D893" t="s">
        <v>102</v>
      </c>
      <c r="E893" t="s">
        <v>102</v>
      </c>
      <c r="F893">
        <v>23718779</v>
      </c>
    </row>
    <row r="894" spans="2:6" x14ac:dyDescent="0.35">
      <c r="B894" t="s">
        <v>0</v>
      </c>
      <c r="C894" t="s">
        <v>7</v>
      </c>
      <c r="D894" t="s">
        <v>102</v>
      </c>
      <c r="E894" t="s">
        <v>102</v>
      </c>
      <c r="F894">
        <v>559607</v>
      </c>
    </row>
    <row r="895" spans="2:6" x14ac:dyDescent="0.35">
      <c r="B895" t="s">
        <v>0</v>
      </c>
      <c r="C895" t="s">
        <v>15</v>
      </c>
      <c r="D895" t="s">
        <v>102</v>
      </c>
      <c r="E895" t="s">
        <v>102</v>
      </c>
      <c r="F895">
        <v>21184092</v>
      </c>
    </row>
    <row r="896" spans="2:6" x14ac:dyDescent="0.35">
      <c r="B896" t="s">
        <v>0</v>
      </c>
      <c r="C896" t="s">
        <v>8</v>
      </c>
      <c r="D896" t="s">
        <v>102</v>
      </c>
      <c r="E896" t="s">
        <v>102</v>
      </c>
      <c r="F896">
        <v>4819991</v>
      </c>
    </row>
    <row r="897" spans="2:6" x14ac:dyDescent="0.35">
      <c r="B897" t="s">
        <v>0</v>
      </c>
      <c r="C897" t="s">
        <v>16</v>
      </c>
      <c r="D897" t="s">
        <v>102</v>
      </c>
      <c r="E897" t="s">
        <v>102</v>
      </c>
      <c r="F897">
        <v>13746182</v>
      </c>
    </row>
    <row r="898" spans="2:6" hidden="1" x14ac:dyDescent="0.35">
      <c r="B898" t="s">
        <v>83</v>
      </c>
      <c r="C898" t="s">
        <v>38</v>
      </c>
      <c r="D898" t="s">
        <v>102</v>
      </c>
      <c r="E898" t="s">
        <v>102</v>
      </c>
      <c r="F898">
        <v>126002079</v>
      </c>
    </row>
    <row r="899" spans="2:6" hidden="1" x14ac:dyDescent="0.35">
      <c r="B899" t="s">
        <v>42</v>
      </c>
      <c r="C899" t="s">
        <v>17</v>
      </c>
      <c r="D899" t="s">
        <v>102</v>
      </c>
      <c r="E899" t="s">
        <v>102</v>
      </c>
      <c r="F899">
        <v>9808477</v>
      </c>
    </row>
    <row r="900" spans="2:6" hidden="1" x14ac:dyDescent="0.35">
      <c r="B900" t="s">
        <v>42</v>
      </c>
      <c r="C900" t="s">
        <v>18</v>
      </c>
      <c r="D900" t="s">
        <v>102</v>
      </c>
      <c r="E900" t="s">
        <v>102</v>
      </c>
      <c r="F900">
        <v>2712863</v>
      </c>
    </row>
    <row r="901" spans="2:6" hidden="1" x14ac:dyDescent="0.35">
      <c r="B901" t="s">
        <v>42</v>
      </c>
      <c r="C901" t="s">
        <v>27</v>
      </c>
      <c r="D901" t="s">
        <v>102</v>
      </c>
      <c r="E901" t="s">
        <v>102</v>
      </c>
      <c r="F901">
        <v>1746766</v>
      </c>
    </row>
    <row r="902" spans="2:6" hidden="1" x14ac:dyDescent="0.35">
      <c r="B902" t="s">
        <v>42</v>
      </c>
      <c r="C902" t="s">
        <v>28</v>
      </c>
      <c r="D902" t="s">
        <v>102</v>
      </c>
      <c r="E902" t="s">
        <v>102</v>
      </c>
      <c r="F902">
        <v>9175852</v>
      </c>
    </row>
    <row r="903" spans="2:6" hidden="1" x14ac:dyDescent="0.35">
      <c r="B903" t="s">
        <v>42</v>
      </c>
      <c r="C903" t="s">
        <v>19</v>
      </c>
      <c r="D903" t="s">
        <v>102</v>
      </c>
      <c r="E903" t="s">
        <v>102</v>
      </c>
      <c r="F903">
        <v>8923892</v>
      </c>
    </row>
    <row r="904" spans="2:6" hidden="1" x14ac:dyDescent="0.35">
      <c r="B904" t="s">
        <v>42</v>
      </c>
      <c r="C904" t="s">
        <v>20</v>
      </c>
      <c r="D904" t="s">
        <v>102</v>
      </c>
      <c r="E904" t="s">
        <v>102</v>
      </c>
      <c r="F904">
        <v>2519865</v>
      </c>
    </row>
    <row r="905" spans="2:6" hidden="1" x14ac:dyDescent="0.35">
      <c r="B905" t="s">
        <v>42</v>
      </c>
      <c r="C905" t="s">
        <v>29</v>
      </c>
      <c r="D905" t="s">
        <v>102</v>
      </c>
      <c r="E905" t="s">
        <v>102</v>
      </c>
      <c r="F905">
        <v>4733823</v>
      </c>
    </row>
    <row r="906" spans="2:6" hidden="1" x14ac:dyDescent="0.35">
      <c r="B906" t="s">
        <v>42</v>
      </c>
      <c r="C906" t="s">
        <v>21</v>
      </c>
      <c r="D906" t="s">
        <v>102</v>
      </c>
      <c r="E906" t="s">
        <v>102</v>
      </c>
      <c r="F906">
        <v>3743295</v>
      </c>
    </row>
    <row r="907" spans="2:6" hidden="1" x14ac:dyDescent="0.35">
      <c r="B907" t="s">
        <v>42</v>
      </c>
      <c r="C907" t="s">
        <v>22</v>
      </c>
      <c r="D907" t="s">
        <v>102</v>
      </c>
      <c r="E907" t="s">
        <v>102</v>
      </c>
      <c r="F907">
        <v>8907052</v>
      </c>
    </row>
    <row r="908" spans="2:6" hidden="1" x14ac:dyDescent="0.35">
      <c r="B908" t="s">
        <v>42</v>
      </c>
      <c r="C908" t="s">
        <v>23</v>
      </c>
      <c r="D908" t="s">
        <v>102</v>
      </c>
      <c r="E908" t="s">
        <v>102</v>
      </c>
      <c r="F908">
        <v>19465085</v>
      </c>
    </row>
    <row r="909" spans="2:6" hidden="1" x14ac:dyDescent="0.35">
      <c r="B909" t="s">
        <v>42</v>
      </c>
      <c r="C909" t="s">
        <v>24</v>
      </c>
      <c r="D909" t="s">
        <v>102</v>
      </c>
      <c r="E909" t="s">
        <v>102</v>
      </c>
      <c r="F909">
        <v>10623371</v>
      </c>
    </row>
    <row r="910" spans="2:6" hidden="1" x14ac:dyDescent="0.35">
      <c r="B910" t="s">
        <v>42</v>
      </c>
      <c r="C910" t="s">
        <v>25</v>
      </c>
      <c r="D910" t="s">
        <v>102</v>
      </c>
      <c r="E910" t="s">
        <v>102</v>
      </c>
      <c r="F910">
        <v>6797457</v>
      </c>
    </row>
    <row r="911" spans="2:6" hidden="1" x14ac:dyDescent="0.35">
      <c r="B911" t="s">
        <v>42</v>
      </c>
      <c r="C911" t="s">
        <v>30</v>
      </c>
      <c r="D911" t="s">
        <v>102</v>
      </c>
      <c r="E911" t="s">
        <v>102</v>
      </c>
      <c r="F911">
        <v>7683928</v>
      </c>
    </row>
    <row r="912" spans="2:6" hidden="1" x14ac:dyDescent="0.35">
      <c r="B912" t="s">
        <v>42</v>
      </c>
      <c r="C912" t="s">
        <v>26</v>
      </c>
      <c r="D912" t="s">
        <v>102</v>
      </c>
      <c r="E912" t="s">
        <v>102</v>
      </c>
      <c r="F912">
        <v>15243305</v>
      </c>
    </row>
    <row r="913" spans="2:6" hidden="1" x14ac:dyDescent="0.35">
      <c r="B913" t="s">
        <v>42</v>
      </c>
      <c r="C913" t="s">
        <v>31</v>
      </c>
      <c r="D913" t="s">
        <v>102</v>
      </c>
      <c r="E913" t="s">
        <v>102</v>
      </c>
      <c r="F913">
        <v>4345470</v>
      </c>
    </row>
    <row r="914" spans="2:6" hidden="1" x14ac:dyDescent="0.35">
      <c r="B914" t="s">
        <v>42</v>
      </c>
      <c r="C914" t="s">
        <v>32</v>
      </c>
      <c r="D914" t="s">
        <v>102</v>
      </c>
      <c r="E914" t="s">
        <v>102</v>
      </c>
      <c r="F914">
        <v>9571578</v>
      </c>
    </row>
    <row r="915" spans="2:6" hidden="1" x14ac:dyDescent="0.35">
      <c r="B915" t="s">
        <v>41</v>
      </c>
      <c r="C915" t="s">
        <v>82</v>
      </c>
      <c r="D915" t="s">
        <v>102</v>
      </c>
      <c r="E915" t="s">
        <v>102</v>
      </c>
      <c r="F915">
        <v>68607490</v>
      </c>
    </row>
    <row r="916" spans="2:6" hidden="1" x14ac:dyDescent="0.35">
      <c r="B916" t="s">
        <v>41</v>
      </c>
      <c r="C916" t="s">
        <v>2</v>
      </c>
      <c r="D916" t="s">
        <v>102</v>
      </c>
      <c r="E916" t="s">
        <v>102</v>
      </c>
      <c r="F916">
        <v>57394590</v>
      </c>
    </row>
  </sheetData>
  <pageMargins left="0.7" right="0.7" top="0.75" bottom="0.75" header="0.3" footer="0.3"/>
  <pageSetup orientation="portrait" r:id="rId5"/>
  <drawing r:id="rId6"/>
  <tableParts count="1">
    <tablePart r:id="rId7"/>
  </tableParts>
  <extLst>
    <ext xmlns:x14="http://schemas.microsoft.com/office/spreadsheetml/2009/9/main" uri="{A8765BA9-456A-4dab-B4F3-ACF838C121DE}">
      <x14:slicerList>
        <x14:slicer r:id="rId8"/>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M D A A B Q S w M E F A A C A A g A x V U 4 V o v I e J u j A A A A 9 g A A A B I A H A B D b 2 5 m a W c v U G F j a 2 F n Z S 5 4 b W w g o h g A K K A U A A A A A A A A A A A A A A A A A A A A A A A A A A A A h Y + x D o I w G I R f h X S n L X U x 5 K c O r p K Y E I 1 r U y o 0 w o + h x f J u D j 6 S r y B G U T f H u / s u u b t f b 7 A a 2 y a 6 m N 7 Z D j O S U E 4 i g 7 o r L V Y Z G f w x X p K V h K 3 S J 1 W Z a I L R p a O z G a m 9 P 6 e M h R B o W N C u r 5 j g P G G H f F P o 2 r Q q t u i 8 Q m 3 I p 1 X + b x E J + 9 c Y K W j C B R V 8 2 g R s N i G 3 + A X E l D 3 T H x P W Q + O H 3 k i D 8 a 4 A N k t g 7 w / y A V B L A w Q U A A I A C A D F V T h W 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x V U 4 V i i K R 7 g O A A A A E Q A A A B M A H A B G b 3 J t d W x h c y 9 T Z W N 0 a W 9 u M S 5 t I K I Y A C i g F A A A A A A A A A A A A A A A A A A A A A A A A A A A A C t O T S 7 J z M 9 T C I b Q h t Y A U E s B A i 0 A F A A C A A g A x V U 4 V o v I e J u j A A A A 9 g A A A B I A A A A A A A A A A A A A A A A A A A A A A E N v b m Z p Z y 9 Q Y W N r Y W d l L n h t b F B L A Q I t A B Q A A g A I A M V V O F Y P y u m r p A A A A O k A A A A T A A A A A A A A A A A A A A A A A O 8 A A A B b Q 2 9 u d G V u d F 9 U e X B l c 1 0 u e G 1 s U E s B A i 0 A F A A C A A g A x V U 4 V i i K R 7 g O A A A A E Q A A A B M A A A A A A A A A A A A A A A A A 4 A E A A E Z v c m 1 1 b G F z L 1 N l Y 3 R p b 2 4 x L m 1 Q S w U G A A A A A A M A A w D C A A A A O w I 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l w E A A A A A A A B 1 A Q 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J g E A A A E A A A D Q j J 3 f A R X R E Y x 6 A M B P w p f r A Q A A A C V H e Q Y Y 4 d F E l B c h G U B R z r Q A A A A A A g A A A A A A E G Y A A A A B A A A g A A A A 7 r m i x K 6 W o 5 D Q C C T z 7 g l + J 8 L g + T K Y 8 a d S b s z Z m D f J 4 3 8 A A A A A D o A A A A A C A A A g A A A A U S q e v A p t F 2 V g G d 6 J I Q m G L i Y Y 2 z X Q C Q v j s E o + Y i M M y e t Q A A A A b B 1 t D n Y J 3 c I e u N L z F h / o G y L G j r R 8 / 0 o V 1 6 0 j i I k k m T p s W h I m f p G V h G x z m J + C 7 P o + W x C L e 1 R F s a / O f Z + k n F M j l 5 M u i W b 3 Q y 6 Z G 4 7 u 1 G G l X y J A A A A A z O 5 Z m R F 7 w a r P d W K x T c 3 8 z z 4 f o e b t 4 1 7 0 S s 4 C b j q q j g A O V j 9 N 4 R o p + V W G P Q n J 0 + d U n K T h X n l B K E w N O 3 z 6 H R 9 g O g = = < / D a t a M a s h u p > 
</file>

<file path=customXml/itemProps1.xml><?xml version="1.0" encoding="utf-8"?>
<ds:datastoreItem xmlns:ds="http://schemas.openxmlformats.org/officeDocument/2006/customXml" ds:itemID="{B1DEB6B3-68E0-4E3E-9B6D-BFD239DE87B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Regional Stats</vt:lpstr>
      <vt:lpstr>Conservation, Status and Desig.</vt:lpstr>
      <vt:lpstr>Conversion &amp; conservation 12-22</vt:lpstr>
      <vt:lpstr>Conservation, Status and De (2)</vt:lpstr>
      <vt:lpstr>Conservation Types Detail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Melissa Clark</dc:creator>
  <cp:lastModifiedBy>Melissa Clark</cp:lastModifiedBy>
  <dcterms:created xsi:type="dcterms:W3CDTF">2023-01-18T21:16:27Z</dcterms:created>
  <dcterms:modified xsi:type="dcterms:W3CDTF">2023-03-15T19:44:35Z</dcterms:modified>
</cp:coreProperties>
</file>